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2024\2023\cont executie fnuass\"/>
    </mc:Choice>
  </mc:AlternateContent>
  <xr:revisionPtr revIDLastSave="0" documentId="13_ncr:1_{92A524F2-AEF7-4BE0-9C71-069D2EE690BD}"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1">cheltuieli!$A$1:$IQ$317</definedName>
    <definedName name="_xlnm.Print_Area" localSheetId="0">venituri!$A$1:$F$123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0" i="2" l="1"/>
  <c r="H230" i="2" s="1"/>
  <c r="G231" i="2"/>
  <c r="H231" i="2" s="1"/>
  <c r="H255" i="2" l="1"/>
  <c r="H195" i="2"/>
  <c r="H188" i="2"/>
  <c r="H187" i="2"/>
  <c r="H183" i="2"/>
  <c r="G187" i="2"/>
  <c r="H194" i="2"/>
  <c r="H192" i="2"/>
  <c r="H191" i="2"/>
  <c r="H190" i="2"/>
  <c r="H181" i="2"/>
  <c r="H179" i="2"/>
  <c r="H177" i="2"/>
  <c r="H153" i="2"/>
  <c r="H147" i="2"/>
  <c r="H286" i="2" l="1"/>
  <c r="H285" i="2"/>
  <c r="H284" i="2"/>
  <c r="H283" i="2"/>
  <c r="H282" i="2"/>
  <c r="H275" i="2"/>
  <c r="H274" i="2"/>
  <c r="H273" i="2"/>
  <c r="H272" i="2"/>
  <c r="H271" i="2"/>
  <c r="H269" i="2"/>
  <c r="H268" i="2"/>
  <c r="H267" i="2"/>
  <c r="H266" i="2"/>
  <c r="H264" i="2"/>
  <c r="H263" i="2"/>
  <c r="H262" i="2"/>
  <c r="H257" i="2"/>
  <c r="H256" i="2"/>
  <c r="H254" i="2"/>
  <c r="H253" i="2"/>
  <c r="H252" i="2"/>
  <c r="H251" i="2"/>
  <c r="H248" i="2"/>
  <c r="H246" i="2"/>
  <c r="H243" i="2"/>
  <c r="H235" i="2"/>
  <c r="H234" i="2"/>
  <c r="H233" i="2"/>
  <c r="H232" i="2"/>
  <c r="H224" i="2"/>
  <c r="H222" i="2"/>
  <c r="H219" i="2"/>
  <c r="H217" i="2"/>
  <c r="H213" i="2"/>
  <c r="H207" i="2"/>
  <c r="H205" i="2"/>
  <c r="H202" i="2"/>
  <c r="H200" i="2"/>
  <c r="H198" i="2"/>
  <c r="H197" i="2"/>
  <c r="H143" i="2"/>
  <c r="H131" i="2"/>
  <c r="H106" i="2"/>
  <c r="H105" i="2"/>
  <c r="H104" i="2"/>
  <c r="H103" i="2"/>
  <c r="H102" i="2"/>
  <c r="H100" i="2"/>
  <c r="H96" i="2"/>
  <c r="H94" i="2"/>
  <c r="H93" i="2"/>
  <c r="H92" i="2"/>
  <c r="H91" i="2"/>
  <c r="H87" i="2"/>
  <c r="H81" i="2"/>
  <c r="H69" i="2" l="1"/>
  <c r="H67" i="2"/>
  <c r="H70" i="2"/>
  <c r="H66" i="2"/>
  <c r="H61" i="2"/>
  <c r="H59" i="2"/>
  <c r="H57" i="2"/>
  <c r="H56" i="2"/>
  <c r="H54" i="2"/>
  <c r="H53" i="2"/>
  <c r="H51" i="2"/>
  <c r="H50" i="2"/>
  <c r="H49" i="2"/>
  <c r="H48" i="2"/>
  <c r="H47" i="2"/>
  <c r="H46" i="2"/>
  <c r="H45" i="2"/>
  <c r="H42" i="2"/>
  <c r="H32" i="2"/>
  <c r="H31" i="2"/>
  <c r="H30" i="2"/>
  <c r="H29" i="2"/>
  <c r="H28" i="2"/>
  <c r="H27" i="2"/>
  <c r="H26" i="2"/>
  <c r="H25" i="2"/>
  <c r="F111" i="1"/>
  <c r="F88" i="1"/>
  <c r="F84" i="1"/>
  <c r="F80" i="1"/>
  <c r="F78" i="1"/>
  <c r="F71" i="1"/>
  <c r="F63" i="1"/>
  <c r="F60" i="1"/>
  <c r="F55" i="1"/>
  <c r="F50" i="1"/>
  <c r="F49" i="1"/>
  <c r="F47" i="1"/>
  <c r="F46" i="1"/>
  <c r="F45" i="1"/>
  <c r="F44" i="1"/>
  <c r="F43" i="1"/>
  <c r="F38" i="1"/>
  <c r="F37" i="1"/>
  <c r="F33" i="1"/>
  <c r="F31" i="1"/>
  <c r="F30" i="1"/>
  <c r="F27" i="1"/>
  <c r="F25" i="1"/>
  <c r="F23" i="1"/>
  <c r="F17" i="1"/>
  <c r="G138" i="2" l="1"/>
  <c r="H138" i="2" s="1"/>
  <c r="G137" i="2"/>
  <c r="H137" i="2" s="1"/>
  <c r="G118" i="2"/>
  <c r="H118" i="2" s="1"/>
  <c r="G115" i="2"/>
  <c r="H115" i="2" s="1"/>
  <c r="G109" i="2"/>
  <c r="H109" i="2" s="1"/>
  <c r="G124" i="2"/>
  <c r="H124" i="2" s="1"/>
  <c r="G121" i="2"/>
  <c r="H121" i="2" s="1"/>
  <c r="G134" i="2"/>
  <c r="H134" i="2" s="1"/>
  <c r="G130" i="2"/>
  <c r="H130" i="2" s="1"/>
  <c r="G149" i="2"/>
  <c r="H149" i="2" s="1"/>
  <c r="G146" i="2"/>
  <c r="H146" i="2" s="1"/>
  <c r="G152" i="2"/>
  <c r="H152" i="2" s="1"/>
  <c r="F152" i="2"/>
  <c r="F146" i="2"/>
  <c r="E146" i="2"/>
  <c r="F130" i="2"/>
  <c r="F118" i="2"/>
  <c r="E152" i="2" l="1"/>
  <c r="E130" i="2"/>
  <c r="E118" i="2"/>
  <c r="E99" i="2"/>
  <c r="D212" i="2"/>
  <c r="D152" i="2"/>
  <c r="D149" i="2"/>
  <c r="D146" i="2"/>
  <c r="D118" i="2"/>
  <c r="D130" i="2"/>
  <c r="H101" i="2" l="1"/>
  <c r="H97" i="2"/>
  <c r="H35" i="2"/>
  <c r="F61" i="1"/>
  <c r="F51" i="1"/>
  <c r="G119" i="2"/>
  <c r="H119" i="2" s="1"/>
  <c r="G95" i="2" l="1"/>
  <c r="D36" i="2" l="1"/>
  <c r="D270" i="2" l="1"/>
  <c r="E270" i="2"/>
  <c r="F270" i="2"/>
  <c r="G270" i="2"/>
  <c r="H270" i="2"/>
  <c r="C270" i="2"/>
  <c r="D163" i="2"/>
  <c r="E163" i="2"/>
  <c r="F163" i="2"/>
  <c r="G163" i="2"/>
  <c r="H163" i="2"/>
  <c r="C163" i="2"/>
  <c r="D247" i="2" l="1"/>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H292" i="2"/>
  <c r="D288" i="2"/>
  <c r="E288" i="2"/>
  <c r="F288" i="2"/>
  <c r="G288" i="2"/>
  <c r="H288" i="2"/>
  <c r="D280" i="2"/>
  <c r="D279" i="2" s="1"/>
  <c r="D278" i="2" s="1"/>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D18" i="2" s="1"/>
  <c r="E258" i="2"/>
  <c r="E18" i="2" s="1"/>
  <c r="F258" i="2"/>
  <c r="F18" i="2" s="1"/>
  <c r="G258" i="2"/>
  <c r="G18" i="2" s="1"/>
  <c r="H258" i="2"/>
  <c r="H18" i="2" s="1"/>
  <c r="D242" i="2"/>
  <c r="E242" i="2"/>
  <c r="F242" i="2"/>
  <c r="G242" i="2"/>
  <c r="H242" i="2"/>
  <c r="D239" i="2"/>
  <c r="E239" i="2"/>
  <c r="F239" i="2"/>
  <c r="G239" i="2"/>
  <c r="H239" i="2"/>
  <c r="D236" i="2"/>
  <c r="E236" i="2"/>
  <c r="F236" i="2"/>
  <c r="G236" i="2"/>
  <c r="H236" i="2"/>
  <c r="G229" i="2"/>
  <c r="H229" i="2"/>
  <c r="D223" i="2"/>
  <c r="E223" i="2"/>
  <c r="F223" i="2"/>
  <c r="G223" i="2"/>
  <c r="H223" i="2"/>
  <c r="D218" i="2"/>
  <c r="E218" i="2"/>
  <c r="F218" i="2"/>
  <c r="G218" i="2"/>
  <c r="H218" i="2"/>
  <c r="E212" i="2"/>
  <c r="F212" i="2"/>
  <c r="G212" i="2"/>
  <c r="H212" i="2"/>
  <c r="D209" i="2"/>
  <c r="E209" i="2"/>
  <c r="F209" i="2"/>
  <c r="G209" i="2"/>
  <c r="H209" i="2"/>
  <c r="D201" i="2"/>
  <c r="E201" i="2"/>
  <c r="F201" i="2"/>
  <c r="G201" i="2"/>
  <c r="H201" i="2"/>
  <c r="D196" i="2"/>
  <c r="E196" i="2"/>
  <c r="F196" i="2"/>
  <c r="G196" i="2"/>
  <c r="H196" i="2"/>
  <c r="F185" i="2"/>
  <c r="D185" i="2"/>
  <c r="E185" i="2"/>
  <c r="G186" i="2"/>
  <c r="G185" i="2" s="1"/>
  <c r="H186" i="2"/>
  <c r="H185" i="2" s="1"/>
  <c r="D180" i="2"/>
  <c r="E180" i="2"/>
  <c r="F180" i="2"/>
  <c r="G180" i="2"/>
  <c r="H180" i="2"/>
  <c r="D176" i="2"/>
  <c r="E176" i="2"/>
  <c r="F176" i="2"/>
  <c r="G176" i="2"/>
  <c r="H176" i="2"/>
  <c r="D171" i="2"/>
  <c r="E171" i="2"/>
  <c r="F171" i="2"/>
  <c r="G171" i="2"/>
  <c r="H171" i="2"/>
  <c r="D167" i="2"/>
  <c r="E167" i="2"/>
  <c r="F167" i="2"/>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E133" i="2"/>
  <c r="F133" i="2"/>
  <c r="G133" i="2"/>
  <c r="H133" i="2"/>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8" i="2"/>
  <c r="F99" i="2"/>
  <c r="F98" i="2" s="1"/>
  <c r="G99" i="2"/>
  <c r="G98" i="2" s="1"/>
  <c r="G90" i="2" s="1"/>
  <c r="D95" i="2"/>
  <c r="E95" i="2"/>
  <c r="F95" i="2"/>
  <c r="F90" i="2" s="1"/>
  <c r="H95"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E36" i="2"/>
  <c r="F36" i="2"/>
  <c r="G36" i="2"/>
  <c r="H36" i="2"/>
  <c r="D34" i="2"/>
  <c r="E34" i="2"/>
  <c r="F34" i="2"/>
  <c r="G34" i="2"/>
  <c r="H34" i="2"/>
  <c r="D24" i="2"/>
  <c r="E24" i="2"/>
  <c r="F24" i="2"/>
  <c r="G24" i="2"/>
  <c r="H24" i="2"/>
  <c r="C239" i="2"/>
  <c r="C229" i="2"/>
  <c r="C218" i="2"/>
  <c r="C196" i="2"/>
  <c r="C186" i="2"/>
  <c r="C185" i="2" s="1"/>
  <c r="C139"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F15" i="1" s="1"/>
  <c r="C9" i="1"/>
  <c r="D9" i="1"/>
  <c r="E9" i="1"/>
  <c r="F9" i="1"/>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29" i="2"/>
  <c r="C126" i="2"/>
  <c r="C123" i="2"/>
  <c r="C120" i="2"/>
  <c r="C117" i="2"/>
  <c r="C114" i="2"/>
  <c r="C111" i="2"/>
  <c r="C108" i="2"/>
  <c r="C99" i="2"/>
  <c r="C98" i="2" s="1"/>
  <c r="C95" i="2"/>
  <c r="C79" i="2"/>
  <c r="C78" i="2" s="1"/>
  <c r="C77" i="2" s="1"/>
  <c r="C16" i="2" s="1"/>
  <c r="C74" i="2"/>
  <c r="C15" i="2" s="1"/>
  <c r="C72" i="2"/>
  <c r="C71" i="2" s="1"/>
  <c r="C11" i="2" s="1"/>
  <c r="C68" i="2"/>
  <c r="C60" i="2"/>
  <c r="C58" i="2"/>
  <c r="C34" i="2"/>
  <c r="C24" i="2"/>
  <c r="E166" i="2" l="1"/>
  <c r="F67" i="1"/>
  <c r="F66" i="1" s="1"/>
  <c r="H132" i="2"/>
  <c r="D132" i="2"/>
  <c r="D107" i="2" s="1"/>
  <c r="E287" i="2"/>
  <c r="E14" i="2" s="1"/>
  <c r="E15" i="1"/>
  <c r="E14" i="1" s="1"/>
  <c r="E90" i="2"/>
  <c r="D206" i="2"/>
  <c r="D184" i="2" s="1"/>
  <c r="H206" i="2"/>
  <c r="H184" i="2" s="1"/>
  <c r="C90" i="2"/>
  <c r="F132" i="2"/>
  <c r="F107" i="2" s="1"/>
  <c r="H90" i="2"/>
  <c r="E67" i="1"/>
  <c r="E66" i="1" s="1"/>
  <c r="E206" i="2"/>
  <c r="E184" i="2" s="1"/>
  <c r="D90" i="2"/>
  <c r="F206" i="2"/>
  <c r="F184" i="2" s="1"/>
  <c r="G287" i="2"/>
  <c r="G14" i="2" s="1"/>
  <c r="C132" i="2"/>
  <c r="C107" i="2" s="1"/>
  <c r="F166" i="2"/>
  <c r="F144" i="2" s="1"/>
  <c r="H287" i="2"/>
  <c r="H14" i="2" s="1"/>
  <c r="D287" i="2"/>
  <c r="D14" i="2" s="1"/>
  <c r="C228" i="2"/>
  <c r="F23" i="2"/>
  <c r="F9" i="2" s="1"/>
  <c r="G132" i="2"/>
  <c r="G107" i="2" s="1"/>
  <c r="G166" i="2"/>
  <c r="G144" i="2" s="1"/>
  <c r="H228" i="2"/>
  <c r="H227" i="2" s="1"/>
  <c r="F228" i="2"/>
  <c r="F227" i="2" s="1"/>
  <c r="C261" i="2"/>
  <c r="C260" i="2" s="1"/>
  <c r="C259" i="2" s="1"/>
  <c r="C12" i="2" s="1"/>
  <c r="H166" i="2"/>
  <c r="H144" i="2" s="1"/>
  <c r="D166" i="2"/>
  <c r="D144" i="2" s="1"/>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G206" i="2"/>
  <c r="G184" i="2" s="1"/>
  <c r="H77" i="2"/>
  <c r="H16" i="2" s="1"/>
  <c r="H17" i="2"/>
  <c r="F77" i="2"/>
  <c r="F16" i="2" s="1"/>
  <c r="F17" i="2"/>
  <c r="H23" i="2"/>
  <c r="H9" i="2" s="1"/>
  <c r="D23" i="2"/>
  <c r="D9" i="2" s="1"/>
  <c r="D17" i="2"/>
  <c r="E144" i="2"/>
  <c r="H107" i="2"/>
  <c r="G17" i="2"/>
  <c r="G77" i="2"/>
  <c r="G16" i="2" s="1"/>
  <c r="E77" i="2"/>
  <c r="E16" i="2" s="1"/>
  <c r="E17" i="2"/>
  <c r="E23" i="2"/>
  <c r="G23" i="2"/>
  <c r="G9" i="2" s="1"/>
  <c r="C102" i="1"/>
  <c r="F102" i="1"/>
  <c r="E102" i="1"/>
  <c r="D102" i="1"/>
  <c r="C206" i="2"/>
  <c r="C184" i="2" s="1"/>
  <c r="C287" i="2"/>
  <c r="C14" i="2" s="1"/>
  <c r="C166" i="2"/>
  <c r="C144" i="2" s="1"/>
  <c r="C13" i="2"/>
  <c r="C300" i="2"/>
  <c r="C299" i="2" s="1"/>
  <c r="C298" i="2"/>
  <c r="C297" i="2" s="1"/>
  <c r="C296" i="2" s="1"/>
  <c r="C23" i="2"/>
  <c r="C9" i="2" s="1"/>
  <c r="C227" i="2"/>
  <c r="F52" i="1"/>
  <c r="E52" i="1"/>
  <c r="D52" i="1"/>
  <c r="C52" i="1"/>
  <c r="F14" i="1"/>
  <c r="D14" i="1"/>
  <c r="C14" i="1"/>
  <c r="C17" i="2"/>
  <c r="F8" i="1" l="1"/>
  <c r="F7" i="1" s="1"/>
  <c r="E8" i="1"/>
  <c r="E7" i="1" s="1"/>
  <c r="D8" i="1"/>
  <c r="D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E9" i="2"/>
  <c r="C8" i="1"/>
  <c r="C7" i="1" s="1"/>
  <c r="C89" i="2"/>
  <c r="C88" i="2" s="1"/>
  <c r="C52" i="2" s="1"/>
  <c r="C44" i="2" s="1"/>
  <c r="C43" i="2" s="1"/>
  <c r="C86" i="2" s="1"/>
  <c r="G52" i="2" l="1"/>
  <c r="G44" i="2" s="1"/>
  <c r="G43" i="2" s="1"/>
  <c r="G86" i="2" s="1"/>
  <c r="E8" i="2"/>
  <c r="E7" i="2" s="1"/>
  <c r="D86" i="2"/>
  <c r="D10" i="2"/>
  <c r="D20" i="2" s="1"/>
  <c r="D19" i="2" s="1"/>
  <c r="F8" i="2"/>
  <c r="F7" i="2" s="1"/>
  <c r="F86" i="2"/>
  <c r="E22" i="2"/>
  <c r="E21" i="2" s="1"/>
  <c r="F22" i="2"/>
  <c r="F21" i="2" s="1"/>
  <c r="H22" i="2"/>
  <c r="H21" i="2" s="1"/>
  <c r="H10" i="2"/>
  <c r="H20" i="2" s="1"/>
  <c r="H19" i="2" s="1"/>
  <c r="E86" i="2"/>
  <c r="E20" i="2"/>
  <c r="E19" i="2" s="1"/>
  <c r="C10" i="2"/>
  <c r="C22" i="2"/>
  <c r="C21" i="2" s="1"/>
  <c r="G22" i="2" l="1"/>
  <c r="G21" i="2" s="1"/>
  <c r="G10" i="2"/>
  <c r="D8" i="2"/>
  <c r="D7" i="2" s="1"/>
  <c r="H8" i="2"/>
  <c r="H7" i="2" s="1"/>
  <c r="C20" i="2"/>
  <c r="C19" i="2" s="1"/>
  <c r="C8" i="2"/>
  <c r="C7" i="2" s="1"/>
  <c r="G8" i="2" l="1"/>
  <c r="G7" i="2" s="1"/>
  <c r="G20" i="2"/>
  <c r="G19" i="2" s="1"/>
  <c r="I7" i="2" l="1"/>
  <c r="I9" i="2" s="1"/>
</calcChain>
</file>

<file path=xl/sharedStrings.xml><?xml version="1.0" encoding="utf-8"?>
<sst xmlns="http://schemas.openxmlformats.org/spreadsheetml/2006/main" count="665" uniqueCount="539">
  <si>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</si>
  <si>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</si>
  <si>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</si>
  <si>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</si>
  <si>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</si>
  <si>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</si>
  <si>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</si>
  <si>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</si>
  <si>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</si>
  <si>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</si>
  <si>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</si>
  <si>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</si>
  <si>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</si>
  <si>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</si>
  <si>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</si>
  <si>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</si>
  <si>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</si>
  <si>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</si>
  <si>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</si>
  <si>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</si>
  <si>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</si>
  <si>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</si>
  <si>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</si>
  <si>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</si>
  <si>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</si>
  <si>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</si>
  <si>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</si>
  <si>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</si>
  <si>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</si>
  <si>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</si>
  <si>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</si>
  <si>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</si>
  <si>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</si>
  <si>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</si>
  <si>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</si>
  <si>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</si>
  <si>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</si>
  <si>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</si>
  <si>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</si>
  <si>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</si>
  <si>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</si>
  <si>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</si>
  <si>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</si>
  <si>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</si>
  <si>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</si>
  <si>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</si>
  <si>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</si>
  <si>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</si>
  <si>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</si>
  <si>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</si>
  <si>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</si>
  <si>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</si>
  <si>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</si>
  <si>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</si>
  <si>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</si>
  <si>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</si>
  <si>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</si>
  <si>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</si>
  <si>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</si>
  <si>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</si>
  <si>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</si>
  <si>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</si>
  <si>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</si>
  <si>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</si>
  <si>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</si>
  <si>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</si>
  <si>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</si>
  <si>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</si>
  <si>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</si>
  <si>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</si>
  <si>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</si>
  <si>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</si>
  <si>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</si>
  <si>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</si>
  <si>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</si>
  <si>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</si>
  <si>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</si>
  <si>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</si>
  <si>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</si>
  <si>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</si>
  <si>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</si>
  <si>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</si>
  <si>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</si>
  <si>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</si>
  <si>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</si>
  <si>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</si>
  <si>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</si>
  <si>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</si>
  <si>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</si>
  <si>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</si>
  <si>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</si>
  <si>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</si>
  <si>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</si>
  <si>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</si>
  <si>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</si>
  <si>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</si>
  <si>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</si>
  <si>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</si>
  <si>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</si>
  <si>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</si>
  <si>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</si>
  <si>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</si>
  <si>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</si>
  <si>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</si>
  <si>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</si>
  <si>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</si>
  <si>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</si>
  <si>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</si>
  <si>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</si>
  <si>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</si>
  <si>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</si>
  <si>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</si>
  <si>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</si>
  <si>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</si>
  <si>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</si>
  <si>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</si>
  <si>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</si>
  <si>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</si>
  <si>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</si>
  <si>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</si>
  <si>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</si>
  <si>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</si>
  <si>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</si>
  <si>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</si>
  <si>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</si>
  <si>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</si>
  <si>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</si>
  <si>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</si>
  <si>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</si>
  <si>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</si>
  <si>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</si>
  <si>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</si>
  <si>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</si>
  <si>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</si>
  <si>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</si>
  <si>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</si>
  <si>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</si>
  <si>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</si>
  <si>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</si>
  <si>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</si>
  <si>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</si>
  <si>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</si>
  <si>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</si>
  <si>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</si>
  <si>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</si>
  <si>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</si>
  <si>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</si>
  <si>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</si>
  <si>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</si>
  <si>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</si>
  <si>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</si>
  <si>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</si>
  <si>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</si>
  <si>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</si>
  <si>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</si>
  <si>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</si>
  <si>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</si>
  <si>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</si>
  <si>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</si>
  <si>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</si>
  <si>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</si>
  <si>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</si>
  <si>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</si>
  <si>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</si>
  <si>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</si>
  <si>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</si>
  <si>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</si>
  <si>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</si>
  <si>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</si>
  <si>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</si>
  <si>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</si>
  <si>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</si>
  <si>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</si>
  <si>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</si>
  <si>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</si>
  <si>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</si>
  <si>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</si>
  <si>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</si>
  <si>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</si>
  <si>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</si>
  <si>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</si>
  <si>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</si>
  <si>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</si>
  <si>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</si>
  <si>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</si>
  <si>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</si>
  <si>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</si>
  <si>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</si>
  <si>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</si>
  <si>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</si>
  <si>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</si>
  <si>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</si>
  <si>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</si>
  <si>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</si>
  <si>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</si>
  <si>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</si>
  <si>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</si>
  <si>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</si>
  <si>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</si>
  <si>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</si>
  <si>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</si>
  <si>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</si>
  <si>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</si>
  <si>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</si>
  <si>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</si>
  <si>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</si>
  <si>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</si>
  <si>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</si>
  <si>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</si>
  <si>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</si>
  <si>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</si>
  <si>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</si>
  <si>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</si>
  <si>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</si>
  <si>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</si>
  <si>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</si>
  <si>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</si>
  <si>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</si>
  <si>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</si>
  <si>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</si>
  <si>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</si>
  <si>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</si>
  <si>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</si>
  <si>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</si>
  <si>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</si>
  <si>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</si>
  <si>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</si>
  <si>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</si>
  <si>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</si>
  <si>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</si>
  <si>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</si>
  <si>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</si>
  <si>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</si>
  <si>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</si>
  <si>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</si>
  <si>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</si>
  <si>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</si>
  <si>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</si>
  <si>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</si>
  <si>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</si>
  <si>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</si>
  <si>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</si>
  <si>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</si>
  <si>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</si>
  <si>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</si>
  <si>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</si>
  <si>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</si>
  <si>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</si>
  <si>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</si>
  <si>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</si>
  <si>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</si>
  <si>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</si>
  <si>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</si>
  <si>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</si>
  <si>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</si>
  <si>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</si>
  <si>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</si>
  <si>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</si>
  <si>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</si>
  <si>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</si>
  <si>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</si>
  <si>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</si>
  <si>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</si>
  <si>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</si>
  <si>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</si>
  <si>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</si>
  <si>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</si>
  <si>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</si>
  <si>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</si>
  <si>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</si>
  <si>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</si>
  <si>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</si>
  <si>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</si>
  <si>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</si>
  <si>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</si>
  <si>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</si>
  <si>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</si>
  <si>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</si>
  <si>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</si>
  <si>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</si>
  <si>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</si>
  <si>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</si>
  <si>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</si>
  <si>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</si>
  <si>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</si>
  <si>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</si>
  <si>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</si>
  <si>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</si>
  <si>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</si>
  <si>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</si>
  <si>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</si>
  <si>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</si>
  <si>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</si>
  <si>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</si>
  <si>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</si>
  <si>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</si>
  <si>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</si>
  <si>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</si>
  <si>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</si>
  <si>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</si>
  <si>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</si>
  <si>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</si>
  <si>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</si>
  <si>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</si>
  <si>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</si>
  <si>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</si>
  <si>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</si>
  <si>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</si>
  <si>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</si>
  <si>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</si>
  <si>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</si>
  <si>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</si>
  <si>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</si>
  <si>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</si>
  <si>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</si>
  <si>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</si>
  <si>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</si>
  <si>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</si>
  <si>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</si>
  <si>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</si>
  <si>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</si>
  <si>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</si>
  <si>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</si>
  <si>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</si>
  <si>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</si>
  <si>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</si>
  <si>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</si>
  <si>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</si>
  <si>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</si>
  <si>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</si>
  <si>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</si>
  <si>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</si>
  <si>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</si>
  <si>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</si>
  <si>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</si>
  <si>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</si>
  <si>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</si>
  <si>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</si>
  <si>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</si>
  <si>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</si>
  <si>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</si>
  <si>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</si>
  <si>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</si>
  <si>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</si>
  <si>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</si>
  <si>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</si>
  <si>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</si>
  <si>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</si>
  <si>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</si>
  <si>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</si>
  <si>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</si>
  <si>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</si>
  <si>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</si>
  <si>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</si>
  <si>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</si>
  <si>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</si>
  <si>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</si>
  <si>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</si>
  <si>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</si>
  <si>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</si>
  <si>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</si>
  <si>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</si>
  <si>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</si>
  <si>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</si>
  <si>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</si>
  <si>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</si>
  <si>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</si>
  <si>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</si>
  <si>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</si>
  <si>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</si>
  <si>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</si>
  <si>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</si>
  <si>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</si>
  <si>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</si>
  <si>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</si>
  <si>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</si>
  <si>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</si>
  <si>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</si>
  <si>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</si>
  <si>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</si>
  <si>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</si>
  <si>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</si>
  <si>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</si>
  <si>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</si>
  <si>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</si>
  <si>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</si>
  <si>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</si>
  <si>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</si>
  <si>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</si>
  <si>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</si>
  <si>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</si>
  <si>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</si>
  <si>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</si>
  <si>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</si>
  <si>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</si>
  <si>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</si>
  <si>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</si>
  <si>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</si>
  <si>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</si>
  <si>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</si>
  <si>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</si>
  <si>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</si>
  <si>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</si>
  <si>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</si>
  <si>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</si>
  <si>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</si>
  <si>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</si>
  <si>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</si>
  <si>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</si>
  <si>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</si>
  <si>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</si>
  <si>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</si>
  <si>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</si>
  <si>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</si>
  <si>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</si>
  <si>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</si>
  <si>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</si>
  <si>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</si>
  <si>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</si>
  <si>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</si>
  <si>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</si>
  <si>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</si>
  <si>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</si>
  <si>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</si>
  <si>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</si>
  <si>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</si>
  <si>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</si>
  <si>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</si>
  <si>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</si>
  <si>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</si>
  <si>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</si>
  <si>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</si>
  <si>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</si>
  <si>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</si>
  <si>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</si>
  <si>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</si>
  <si>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</si>
  <si>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</si>
  <si>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</si>
  <si>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</si>
  <si>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</si>
  <si>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</si>
  <si>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</si>
  <si>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</si>
  <si>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</si>
  <si>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</si>
  <si>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</si>
  <si>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</si>
  <si>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</si>
  <si>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</si>
  <si>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</si>
  <si>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</si>
  <si>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</si>
  <si>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</si>
  <si>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</si>
  <si>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</si>
  <si>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</si>
  <si>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</si>
  <si>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</si>
  <si>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</si>
  <si>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</si>
  <si>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</si>
  <si>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</si>
  <si>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</si>
  <si>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</si>
  <si>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</si>
  <si>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</si>
  <si>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</si>
  <si>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</si>
  <si>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</si>
  <si>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</si>
  <si>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</si>
  <si>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</si>
  <si>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</si>
  <si>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</si>
  <si>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</si>
  <si>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</si>
  <si>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</si>
  <si>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</si>
  <si>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</si>
  <si>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</si>
  <si>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</si>
  <si>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</si>
  <si>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</si>
  <si>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</si>
  <si>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</si>
  <si>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</si>
  <si>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</si>
  <si>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</si>
  <si>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</si>
  <si>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</si>
  <si>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</si>
  <si>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</si>
  <si>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</si>
  <si>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</si>
  <si>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</si>
  <si>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</si>
  <si>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</si>
  <si>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</si>
  <si>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</si>
  <si>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</si>
  <si>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</si>
  <si>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</si>
  <si>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</si>
  <si>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</si>
  <si>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</si>
  <si>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</si>
  <si>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</si>
  <si>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</si>
  <si>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</si>
  <si>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</si>
  <si>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</si>
  <si>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</si>
  <si>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</si>
  <si>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</si>
  <si>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</si>
  <si>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</si>
  <si>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</si>
  <si>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</si>
  <si>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</si>
  <si>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</si>
  <si>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</si>
  <si>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</si>
  <si>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</si>
  <si>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</si>
  <si>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</si>
  <si>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</si>
  <si>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</si>
  <si>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</si>
  <si>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</si>
  <si>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DIRECTOR GENERAL</t>
  </si>
  <si>
    <t>DIRECTOR ECONOMIC</t>
  </si>
  <si>
    <t>DAN STOICA</t>
  </si>
  <si>
    <t>EC .EMANOELA DRAGHICI</t>
  </si>
  <si>
    <t>INTOCMIT</t>
  </si>
  <si>
    <t xml:space="preserve">SEF SERVICIU BFC </t>
  </si>
  <si>
    <t>EC.MIHAELA CORINA CHELARU</t>
  </si>
  <si>
    <t>CONT DE EXECUTIE VENITURI DECEMBRIE</t>
  </si>
  <si>
    <t>CONT DE EXECUTIE CHELTUIELI DECEMBRIE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</si>
</sst>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7"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0"/>
      <color theme="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3">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10" fillId="2" borderId="1" xfId="0" applyNumberFormat="1" applyFont="1" applyFill="1" applyBorder="1" applyAlignment="1">
      <alignment horizontal="right"/>
    </xf>
    <xf numFmtId="0" fontId="9"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4" fontId="9" fillId="2" borderId="1" xfId="2" applyNumberFormat="1" applyFont="1" applyFill="1" applyBorder="1" applyAlignment="1"/>
    <xf numFmtId="164" fontId="25" fillId="0" borderId="1" xfId="2" applyNumberFormat="1" applyFont="1" applyFill="1" applyBorder="1" applyAlignment="1">
      <alignment wrapText="1"/>
    </xf>
    <xf numFmtId="0" fontId="4" fillId="0" borderId="0" xfId="0" applyFont="1" applyFill="1" applyBorder="1" applyAlignment="1">
      <alignment horizontal="center" wrapText="1"/>
    </xf>
    <xf numFmtId="4" fontId="11" fillId="2" borderId="1" xfId="3" applyNumberFormat="1" applyFont="1" applyFill="1" applyBorder="1" applyAlignment="1" applyProtection="1">
      <alignment horizontal="right" wrapText="1"/>
    </xf>
    <xf numFmtId="4" fontId="3" fillId="2" borderId="1" xfId="0" applyNumberFormat="1" applyFont="1" applyFill="1" applyBorder="1"/>
    <xf numFmtId="4" fontId="4" fillId="0" borderId="1" xfId="0" applyNumberFormat="1" applyFont="1" applyFill="1" applyBorder="1"/>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10" fillId="0" borderId="1" xfId="0" applyNumberFormat="1" applyFont="1" applyFill="1" applyBorder="1" applyAlignment="1">
      <alignment horizontal="center"/>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4" fontId="9" fillId="2" borderId="1" xfId="0" applyNumberFormat="1" applyFont="1" applyFill="1" applyBorder="1"/>
    <xf numFmtId="4" fontId="9" fillId="3" borderId="1" xfId="0" applyNumberFormat="1" applyFont="1" applyFill="1" applyBorder="1"/>
    <xf numFmtId="4" fontId="10" fillId="0" borderId="0" xfId="0" applyNumberFormat="1" applyFont="1" applyFill="1" applyBorder="1" applyAlignment="1">
      <alignment horizontal="center" wrapText="1"/>
    </xf>
    <xf numFmtId="4" fontId="11" fillId="2" borderId="1" xfId="3" applyNumberFormat="1" applyFont="1" applyFill="1" applyBorder="1" applyAlignment="1">
      <alignment horizontal="right" wrapText="1"/>
    </xf>
    <xf numFmtId="4" fontId="11" fillId="0" borderId="0" xfId="0" applyNumberFormat="1" applyFont="1" applyFill="1"/>
    <xf numFmtId="4" fontId="26" fillId="3" borderId="1" xfId="0" applyNumberFormat="1"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A%20CONT%20NOV%20%202023%20CAS%20(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HETA%20CONT%20oct%20%202023%20CAS%2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582302244.79999995</v>
          </cell>
        </row>
        <row r="17">
          <cell r="E17">
            <v>568675</v>
          </cell>
        </row>
        <row r="23">
          <cell r="E23">
            <v>842354</v>
          </cell>
        </row>
        <row r="25">
          <cell r="E25">
            <v>39878</v>
          </cell>
        </row>
        <row r="27">
          <cell r="E27">
            <v>24848579.379999999</v>
          </cell>
        </row>
        <row r="30">
          <cell r="E30">
            <v>449900776</v>
          </cell>
        </row>
        <row r="31">
          <cell r="E31">
            <v>-1366470.25</v>
          </cell>
        </row>
        <row r="33">
          <cell r="E33">
            <v>1169306</v>
          </cell>
        </row>
        <row r="37">
          <cell r="E37">
            <v>8149</v>
          </cell>
        </row>
        <row r="38">
          <cell r="E38">
            <v>250</v>
          </cell>
        </row>
        <row r="43">
          <cell r="E43">
            <v>40818</v>
          </cell>
        </row>
        <row r="44">
          <cell r="E44">
            <v>901</v>
          </cell>
        </row>
        <row r="45">
          <cell r="E45">
            <v>60811</v>
          </cell>
        </row>
        <row r="46">
          <cell r="E46">
            <v>89028</v>
          </cell>
        </row>
        <row r="47">
          <cell r="E47">
            <v>3600</v>
          </cell>
        </row>
        <row r="49">
          <cell r="E49">
            <v>441931</v>
          </cell>
        </row>
        <row r="50">
          <cell r="E50">
            <v>22201863</v>
          </cell>
        </row>
        <row r="55">
          <cell r="E55">
            <v>117188.69</v>
          </cell>
        </row>
        <row r="60">
          <cell r="E60">
            <v>1248895</v>
          </cell>
        </row>
        <row r="63">
          <cell r="E63">
            <v>396656.98</v>
          </cell>
        </row>
        <row r="71">
          <cell r="E71">
            <v>52948970</v>
          </cell>
        </row>
        <row r="78">
          <cell r="E78">
            <v>18899630</v>
          </cell>
        </row>
        <row r="80">
          <cell r="E80">
            <v>12615560</v>
          </cell>
        </row>
        <row r="84">
          <cell r="E84">
            <v>10118</v>
          </cell>
        </row>
        <row r="88">
          <cell r="E88">
            <v>44</v>
          </cell>
        </row>
        <row r="111">
          <cell r="E111">
            <v>-2784502</v>
          </cell>
        </row>
      </sheetData>
      <sheetData sheetId="1">
        <row r="7">
          <cell r="G7">
            <v>1172794336.4900002</v>
          </cell>
        </row>
        <row r="25">
          <cell r="G25">
            <v>4687606</v>
          </cell>
        </row>
        <row r="26">
          <cell r="G26">
            <v>606867</v>
          </cell>
        </row>
        <row r="27">
          <cell r="G27">
            <v>28742</v>
          </cell>
        </row>
        <row r="28">
          <cell r="G28">
            <v>14800</v>
          </cell>
        </row>
        <row r="29">
          <cell r="G29">
            <v>23</v>
          </cell>
        </row>
        <row r="30">
          <cell r="G30">
            <v>0</v>
          </cell>
        </row>
        <row r="31">
          <cell r="G31">
            <v>198216</v>
          </cell>
        </row>
        <row r="32">
          <cell r="G32">
            <v>94140</v>
          </cell>
        </row>
        <row r="42">
          <cell r="G42">
            <v>128898</v>
          </cell>
        </row>
        <row r="45">
          <cell r="G45">
            <v>57800</v>
          </cell>
        </row>
        <row r="46">
          <cell r="G46">
            <v>0</v>
          </cell>
        </row>
        <row r="47">
          <cell r="G47">
            <v>169412.66</v>
          </cell>
        </row>
        <row r="48">
          <cell r="G48">
            <v>21824.17</v>
          </cell>
        </row>
        <row r="49">
          <cell r="G49">
            <v>7520.85</v>
          </cell>
        </row>
        <row r="50">
          <cell r="G50">
            <v>0</v>
          </cell>
        </row>
        <row r="51">
          <cell r="G51">
            <v>44811.8</v>
          </cell>
        </row>
        <row r="53">
          <cell r="G53">
            <v>78752.929999999993</v>
          </cell>
        </row>
        <row r="54">
          <cell r="G54">
            <v>372435.07</v>
          </cell>
        </row>
        <row r="56">
          <cell r="G56">
            <v>64556.31</v>
          </cell>
        </row>
        <row r="57">
          <cell r="G57">
            <v>78680.37</v>
          </cell>
        </row>
        <row r="59">
          <cell r="G59">
            <v>14998.48</v>
          </cell>
        </row>
        <row r="61">
          <cell r="G61">
            <v>601.66999999999996</v>
          </cell>
        </row>
        <row r="66">
          <cell r="G66">
            <v>11662</v>
          </cell>
        </row>
        <row r="67">
          <cell r="G67">
            <v>0</v>
          </cell>
        </row>
        <row r="69">
          <cell r="G69">
            <v>0</v>
          </cell>
        </row>
        <row r="70">
          <cell r="G70">
            <v>30000</v>
          </cell>
        </row>
        <row r="81">
          <cell r="G81">
            <v>100000</v>
          </cell>
        </row>
        <row r="87">
          <cell r="G87">
            <v>-7813.04</v>
          </cell>
        </row>
        <row r="91">
          <cell r="G91">
            <v>114597530</v>
          </cell>
        </row>
        <row r="92">
          <cell r="G92">
            <v>246.14</v>
          </cell>
        </row>
        <row r="93">
          <cell r="G93">
            <v>1821.37</v>
          </cell>
        </row>
        <row r="94">
          <cell r="G94">
            <v>0</v>
          </cell>
        </row>
        <row r="96">
          <cell r="G96">
            <v>30960290.07</v>
          </cell>
        </row>
        <row r="100">
          <cell r="G100">
            <v>16785800</v>
          </cell>
        </row>
        <row r="102">
          <cell r="G102">
            <v>1164580</v>
          </cell>
        </row>
        <row r="103">
          <cell r="G103">
            <v>874880</v>
          </cell>
        </row>
        <row r="104">
          <cell r="G104">
            <v>32523.14</v>
          </cell>
        </row>
        <row r="105">
          <cell r="G105">
            <v>3101160</v>
          </cell>
        </row>
        <row r="106">
          <cell r="G106">
            <v>-4463.57</v>
          </cell>
        </row>
        <row r="109">
          <cell r="G109">
            <v>4935200</v>
          </cell>
        </row>
        <row r="115">
          <cell r="G115">
            <v>1000289.99</v>
          </cell>
        </row>
        <row r="118">
          <cell r="G118">
            <v>48386400</v>
          </cell>
        </row>
        <row r="119">
          <cell r="G119">
            <v>4827.99</v>
          </cell>
        </row>
        <row r="121">
          <cell r="G121">
            <v>31760</v>
          </cell>
        </row>
        <row r="124">
          <cell r="G124">
            <v>985700</v>
          </cell>
        </row>
        <row r="130">
          <cell r="G130">
            <v>42736839.899999999</v>
          </cell>
        </row>
        <row r="131">
          <cell r="G131">
            <v>769.76</v>
          </cell>
        </row>
        <row r="134">
          <cell r="G134">
            <v>31315720</v>
          </cell>
        </row>
        <row r="137">
          <cell r="G137">
            <v>399130</v>
          </cell>
        </row>
        <row r="138">
          <cell r="G138">
            <v>30440</v>
          </cell>
        </row>
        <row r="143">
          <cell r="G143">
            <v>-4997.55</v>
          </cell>
        </row>
        <row r="146">
          <cell r="G146">
            <v>2446480</v>
          </cell>
        </row>
        <row r="147">
          <cell r="G147">
            <v>324</v>
          </cell>
        </row>
        <row r="149">
          <cell r="G149">
            <v>1700160</v>
          </cell>
        </row>
        <row r="152">
          <cell r="G152">
            <v>2690180</v>
          </cell>
        </row>
        <row r="153">
          <cell r="G153">
            <v>7947.19</v>
          </cell>
        </row>
        <row r="177">
          <cell r="G177">
            <v>38760850</v>
          </cell>
        </row>
        <row r="179">
          <cell r="G179">
            <v>-72767</v>
          </cell>
        </row>
        <row r="181">
          <cell r="G181">
            <v>7216800</v>
          </cell>
        </row>
        <row r="183">
          <cell r="G183">
            <v>-1677.74</v>
          </cell>
        </row>
        <row r="187">
          <cell r="G187">
            <v>44255965.109999999</v>
          </cell>
        </row>
        <row r="188">
          <cell r="G188">
            <v>44955502.890000001</v>
          </cell>
        </row>
        <row r="190">
          <cell r="G190">
            <v>2464003.5</v>
          </cell>
        </row>
        <row r="191">
          <cell r="G191">
            <v>77680</v>
          </cell>
        </row>
        <row r="192">
          <cell r="G192">
            <v>430400</v>
          </cell>
        </row>
        <row r="194">
          <cell r="G194">
            <v>37342.9</v>
          </cell>
        </row>
        <row r="195">
          <cell r="G195">
            <v>-134083.67000000001</v>
          </cell>
        </row>
        <row r="197">
          <cell r="G197">
            <v>44666850</v>
          </cell>
        </row>
        <row r="198">
          <cell r="G198">
            <v>1433.39</v>
          </cell>
        </row>
        <row r="200">
          <cell r="G200">
            <v>-188177.65</v>
          </cell>
        </row>
        <row r="202">
          <cell r="G202">
            <v>4237220</v>
          </cell>
        </row>
        <row r="205">
          <cell r="G205">
            <v>-2506.1999999999998</v>
          </cell>
        </row>
        <row r="207">
          <cell r="G207">
            <v>22157555.859999999</v>
          </cell>
        </row>
        <row r="213">
          <cell r="G213">
            <v>53090</v>
          </cell>
        </row>
        <row r="217">
          <cell r="G217">
            <v>-1588.19</v>
          </cell>
        </row>
        <row r="219">
          <cell r="G219">
            <v>4980720</v>
          </cell>
        </row>
        <row r="222">
          <cell r="G222">
            <v>-21338</v>
          </cell>
        </row>
        <row r="224">
          <cell r="G224">
            <v>1967990</v>
          </cell>
        </row>
        <row r="230">
          <cell r="G230">
            <v>258873574.84999999</v>
          </cell>
        </row>
        <row r="231">
          <cell r="G231">
            <v>47702925.150000006</v>
          </cell>
        </row>
        <row r="232">
          <cell r="G232">
            <v>49927.68</v>
          </cell>
        </row>
        <row r="234">
          <cell r="G234">
            <v>10838537.16</v>
          </cell>
        </row>
        <row r="235">
          <cell r="G235">
            <v>2523270</v>
          </cell>
        </row>
        <row r="243">
          <cell r="G243">
            <v>7816110</v>
          </cell>
        </row>
        <row r="246">
          <cell r="G246">
            <v>-438977.33</v>
          </cell>
        </row>
        <row r="248">
          <cell r="G248">
            <v>6736440</v>
          </cell>
        </row>
        <row r="251">
          <cell r="G251">
            <v>236230</v>
          </cell>
        </row>
        <row r="252">
          <cell r="G252">
            <v>34850</v>
          </cell>
        </row>
        <row r="253">
          <cell r="G253">
            <v>-123497.12</v>
          </cell>
        </row>
        <row r="254">
          <cell r="G254">
            <v>889690</v>
          </cell>
        </row>
        <row r="255">
          <cell r="G255">
            <v>-2082.5</v>
          </cell>
        </row>
        <row r="256">
          <cell r="G256">
            <v>9016796.0099999998</v>
          </cell>
        </row>
        <row r="257">
          <cell r="G257">
            <v>-323841</v>
          </cell>
        </row>
        <row r="262">
          <cell r="G262">
            <v>210734550</v>
          </cell>
        </row>
        <row r="263">
          <cell r="G263">
            <v>1753750</v>
          </cell>
        </row>
        <row r="264">
          <cell r="G264">
            <v>766592</v>
          </cell>
        </row>
        <row r="266">
          <cell r="G266">
            <v>7949070</v>
          </cell>
        </row>
        <row r="267">
          <cell r="G267">
            <v>7925060</v>
          </cell>
        </row>
        <row r="268">
          <cell r="G268">
            <v>6104530</v>
          </cell>
        </row>
        <row r="269">
          <cell r="G269">
            <v>5558978</v>
          </cell>
        </row>
        <row r="271">
          <cell r="G271">
            <v>924080</v>
          </cell>
        </row>
        <row r="272">
          <cell r="G272">
            <v>5624</v>
          </cell>
        </row>
        <row r="273">
          <cell r="G273">
            <v>23960</v>
          </cell>
        </row>
        <row r="274">
          <cell r="G274">
            <v>2327445</v>
          </cell>
        </row>
        <row r="275">
          <cell r="G275">
            <v>1712069</v>
          </cell>
        </row>
        <row r="282">
          <cell r="G282">
            <v>36768201</v>
          </cell>
        </row>
        <row r="283">
          <cell r="G283">
            <v>416087</v>
          </cell>
        </row>
        <row r="284">
          <cell r="G284">
            <v>19581998</v>
          </cell>
        </row>
        <row r="285">
          <cell r="G285">
            <v>2117771</v>
          </cell>
        </row>
        <row r="286">
          <cell r="G286">
            <v>-21556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529561588.63</v>
          </cell>
        </row>
        <row r="51">
          <cell r="E51">
            <v>74</v>
          </cell>
        </row>
        <row r="61">
          <cell r="E61">
            <v>-839</v>
          </cell>
        </row>
      </sheetData>
      <sheetData sheetId="1">
        <row r="7">
          <cell r="G7">
            <v>1073431718.8200002</v>
          </cell>
        </row>
        <row r="35">
          <cell r="G35">
            <v>87250</v>
          </cell>
        </row>
        <row r="97">
          <cell r="G97"/>
        </row>
        <row r="101">
          <cell r="G101"/>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Q156"/>
  <sheetViews>
    <sheetView tabSelected="1" zoomScaleNormal="100" workbookViewId="0">
      <pane xSplit="3" ySplit="6" topLeftCell="D61" activePane="bottomRight" state="frozen"/>
      <selection activeCell="B2" sqref="B2"/>
      <selection pane="topRight" activeCell="B2" sqref="B2"/>
      <selection pane="bottomLeft" activeCell="B2" sqref="B2"/>
      <selection pane="bottomRight" activeCell="E80" sqref="E80"/>
    </sheetView>
  </sheetViews>
  <sheetFormatPr defaultRowHeight="12.75" x14ac:dyDescent="0.2"/>
  <cols>
    <col min="1" max="1" width="11" style="40" customWidth="1"/>
    <col min="2" max="2" width="59.5703125" style="11" customWidth="1"/>
    <col min="3" max="3" width="15" style="41" customWidth="1"/>
    <col min="4" max="4" width="14.5703125" style="41" customWidth="1"/>
    <col min="5" max="5" width="18" style="41" customWidth="1"/>
    <col min="6" max="6" width="18" style="11" customWidth="1"/>
    <col min="7" max="7" width="11.7109375" style="6" hidden="1" customWidth="1"/>
    <col min="8" max="8" width="8.5703125" style="6" customWidth="1"/>
    <col min="9" max="9" width="10.5703125" style="6" customWidth="1"/>
    <col min="10" max="10" width="10.85546875" style="6" customWidth="1"/>
    <col min="11" max="11" width="11" style="6" customWidth="1"/>
    <col min="12" max="12" width="10.28515625" style="6" customWidth="1"/>
    <col min="13" max="13" width="9.140625" style="6"/>
    <col min="14" max="14" width="10" style="6" customWidth="1"/>
    <col min="15" max="15" width="10.7109375" style="6" customWidth="1"/>
    <col min="16" max="16" width="10" style="6" customWidth="1"/>
    <col min="17" max="17" width="10.28515625" style="6" customWidth="1"/>
    <col min="18" max="18" width="10" style="6" customWidth="1"/>
    <col min="19" max="19" width="10.85546875" style="6" customWidth="1"/>
    <col min="20" max="20" width="9.140625" style="6"/>
    <col min="21" max="21" width="9.7109375" style="6" customWidth="1"/>
    <col min="22" max="22" width="10.140625" style="6" customWidth="1"/>
    <col min="23" max="23" width="10.85546875" style="6" customWidth="1"/>
    <col min="24" max="24" width="9.7109375" style="6" customWidth="1"/>
    <col min="25" max="26" width="10.5703125" style="6" customWidth="1"/>
    <col min="27" max="27" width="10.85546875" style="6" customWidth="1"/>
    <col min="28" max="28" width="9.85546875" style="6" customWidth="1"/>
    <col min="29" max="29" width="9" style="6" customWidth="1"/>
    <col min="30" max="30" width="10.140625" style="6" customWidth="1"/>
    <col min="31" max="31" width="10.5703125" style="6" customWidth="1"/>
    <col min="32" max="32" width="10.7109375" style="6" customWidth="1"/>
    <col min="33" max="33" width="9.28515625" style="6" customWidth="1"/>
    <col min="34" max="34" width="10.28515625" style="6" customWidth="1"/>
    <col min="35" max="35" width="9.85546875" style="6" customWidth="1"/>
    <col min="36" max="36" width="10.7109375" style="6" customWidth="1"/>
    <col min="37" max="37" width="10" style="6" customWidth="1"/>
    <col min="38" max="38" width="10.28515625" style="6" customWidth="1"/>
    <col min="39" max="39" width="9.5703125" style="6" customWidth="1"/>
    <col min="40" max="40" width="10.7109375" style="6" customWidth="1"/>
    <col min="41" max="41" width="10.140625" style="6" bestFit="1" customWidth="1"/>
    <col min="42" max="42" width="10.5703125" style="6" customWidth="1"/>
    <col min="43" max="43" width="10" style="6" customWidth="1"/>
    <col min="44" max="44" width="10.85546875" style="6" customWidth="1"/>
    <col min="45" max="45" width="10.140625" style="6" customWidth="1"/>
    <col min="46" max="46" width="9.7109375" style="6" customWidth="1"/>
    <col min="47" max="47" width="10.85546875" style="6" customWidth="1"/>
    <col min="48" max="48" width="11.140625" style="6" customWidth="1"/>
    <col min="49" max="49" width="9.140625" style="6"/>
    <col min="50" max="50" width="10.5703125" style="6" customWidth="1"/>
    <col min="51" max="51" width="9.85546875" style="6" customWidth="1"/>
    <col min="52" max="52" width="10.85546875" style="6" customWidth="1"/>
    <col min="53" max="53" width="10.28515625" style="6" customWidth="1"/>
    <col min="54" max="54" width="8.5703125" style="6" customWidth="1"/>
    <col min="55" max="55" width="10.42578125" style="6" customWidth="1"/>
    <col min="56" max="57" width="9.85546875" style="6" customWidth="1"/>
    <col min="58" max="58" width="9.28515625" style="6" customWidth="1"/>
    <col min="59" max="59" width="9" style="6" customWidth="1"/>
    <col min="60" max="60" width="10.42578125" style="6" customWidth="1"/>
    <col min="61" max="61" width="11.28515625" style="6" customWidth="1"/>
    <col min="62" max="62" width="9.85546875" style="6" customWidth="1"/>
    <col min="63" max="63" width="10.42578125" style="6" customWidth="1"/>
    <col min="64" max="64" width="9.7109375" style="6" customWidth="1"/>
    <col min="65" max="65" width="11.140625" style="6" customWidth="1"/>
    <col min="66" max="66" width="10.42578125" style="6" customWidth="1"/>
    <col min="67" max="67" width="10" style="6" customWidth="1"/>
    <col min="68" max="68" width="10.140625" style="6" customWidth="1"/>
    <col min="69" max="69" width="10.7109375" style="6" customWidth="1"/>
    <col min="70" max="70" width="11.140625" style="6" customWidth="1"/>
    <col min="71" max="71" width="9.5703125" style="6" customWidth="1"/>
    <col min="72" max="72" width="11.28515625" style="6" customWidth="1"/>
    <col min="73" max="73" width="11" style="6" customWidth="1"/>
    <col min="74" max="74" width="9.85546875" style="6" customWidth="1"/>
    <col min="75" max="75" width="10.7109375" style="6" customWidth="1"/>
    <col min="76" max="76" width="10.28515625" style="6" customWidth="1"/>
    <col min="77" max="77" width="10.5703125" style="6" customWidth="1"/>
    <col min="78" max="78" width="9.5703125" style="6" customWidth="1"/>
    <col min="79" max="79" width="8.42578125" style="6" customWidth="1"/>
    <col min="80" max="80" width="10.7109375" style="6" customWidth="1"/>
    <col min="81" max="81" width="10.140625" style="6" customWidth="1"/>
    <col min="82" max="82" width="10.7109375" style="6" customWidth="1"/>
    <col min="83" max="83" width="9.85546875" style="6" customWidth="1"/>
    <col min="84" max="84" width="9.7109375" style="6" customWidth="1"/>
    <col min="85" max="85" width="10" style="6" customWidth="1"/>
    <col min="86" max="86" width="11.42578125" style="6" customWidth="1"/>
    <col min="87" max="87" width="10" style="6" customWidth="1"/>
    <col min="88" max="88" width="9.7109375" style="6" customWidth="1"/>
    <col min="89" max="89" width="10" style="6" customWidth="1"/>
    <col min="90" max="90" width="10.7109375" style="6" customWidth="1"/>
    <col min="91" max="91" width="9.28515625" style="6" customWidth="1"/>
    <col min="92" max="92" width="10.7109375" style="6" customWidth="1"/>
    <col min="93" max="93" width="10.140625" style="6" customWidth="1"/>
    <col min="94" max="94" width="10.85546875" style="6" customWidth="1"/>
    <col min="95" max="95" width="11.140625" style="6" customWidth="1"/>
    <col min="96" max="98" width="10.28515625" style="6" customWidth="1"/>
    <col min="99" max="99" width="9.5703125" style="6" customWidth="1"/>
    <col min="100" max="100" width="10.28515625" style="6" customWidth="1"/>
    <col min="101" max="101" width="9.5703125" style="6" customWidth="1"/>
    <col min="102" max="102" width="10.140625" style="6" customWidth="1"/>
    <col min="103" max="103" width="8.85546875" style="6" customWidth="1"/>
    <col min="104" max="104" width="9.42578125" style="6" customWidth="1"/>
    <col min="105" max="105" width="10.28515625" style="6" customWidth="1"/>
    <col min="106" max="106" width="9.85546875" style="6" customWidth="1"/>
    <col min="107" max="107" width="9.5703125" style="6" customWidth="1"/>
    <col min="108" max="108" width="9" style="6" customWidth="1"/>
    <col min="109" max="109" width="9.7109375" style="6" customWidth="1"/>
    <col min="110" max="111" width="10.42578125" style="6" customWidth="1"/>
    <col min="112" max="112" width="10.140625" style="6" customWidth="1"/>
    <col min="113" max="113" width="10.28515625" style="6" customWidth="1"/>
    <col min="114" max="114" width="11.5703125" style="6" customWidth="1"/>
    <col min="115" max="116" width="11.140625" style="6" customWidth="1"/>
    <col min="117" max="117" width="9.85546875" style="6" customWidth="1"/>
    <col min="118" max="118" width="8.5703125" style="6" customWidth="1"/>
    <col min="119" max="119" width="10.28515625" style="6" customWidth="1"/>
    <col min="120" max="120" width="10" style="6" customWidth="1"/>
    <col min="121" max="121" width="9.85546875" style="6" customWidth="1"/>
    <col min="122" max="122" width="10.140625" style="6" customWidth="1"/>
    <col min="123" max="123" width="11.7109375" style="6" customWidth="1"/>
    <col min="124" max="124" width="8.140625" style="6" customWidth="1"/>
    <col min="125" max="125" width="8.5703125" style="6" customWidth="1"/>
    <col min="126" max="126" width="10.140625" style="6" customWidth="1"/>
    <col min="127" max="127" width="11.7109375" style="6" customWidth="1"/>
    <col min="128" max="128" width="9.5703125" style="6" customWidth="1"/>
    <col min="129" max="129" width="9.42578125" style="6" customWidth="1"/>
    <col min="130" max="130" width="12.28515625" style="6" customWidth="1"/>
    <col min="131" max="131" width="11.42578125" style="6" customWidth="1"/>
    <col min="132" max="132" width="11.5703125" style="6" customWidth="1"/>
    <col min="133" max="133" width="11.42578125" style="6" customWidth="1"/>
    <col min="134" max="134" width="14.28515625" style="6" customWidth="1"/>
    <col min="135" max="135" width="10.5703125" style="6" customWidth="1"/>
    <col min="136" max="136" width="11.7109375" style="6" bestFit="1" customWidth="1"/>
    <col min="137" max="137" width="11" style="6" customWidth="1"/>
    <col min="138" max="138" width="12" style="6" customWidth="1"/>
    <col min="139" max="139" width="10.85546875" style="6" customWidth="1"/>
    <col min="140" max="140" width="11.5703125" style="6" customWidth="1"/>
    <col min="141" max="141" width="9.85546875" style="6" customWidth="1"/>
    <col min="142" max="142" width="10.5703125" style="6" customWidth="1"/>
    <col min="143" max="144" width="9.140625" style="6"/>
    <col min="145" max="145" width="10.5703125" style="6" customWidth="1"/>
    <col min="146" max="146" width="9.85546875" style="6" customWidth="1"/>
    <col min="147" max="147" width="10.140625" style="6" customWidth="1"/>
    <col min="148" max="149" width="9.140625" style="6"/>
    <col min="150" max="150" width="10.5703125" style="6" customWidth="1"/>
    <col min="151" max="151" width="10" style="6" customWidth="1"/>
    <col min="152" max="152" width="9.85546875" style="6" customWidth="1"/>
    <col min="153" max="154" width="9.140625" style="6"/>
    <col min="155" max="155" width="10.42578125" style="6" customWidth="1"/>
    <col min="156" max="156" width="9.7109375" style="6" customWidth="1"/>
    <col min="157" max="157" width="10" style="6" customWidth="1"/>
    <col min="158" max="159" width="9.140625" style="6"/>
    <col min="160" max="160" width="10.140625" style="6" customWidth="1"/>
    <col min="161" max="161" width="12.7109375" style="6" bestFit="1" customWidth="1"/>
    <col min="162" max="173" width="9.140625" style="6"/>
    <col min="174" max="16384" width="9.140625" style="11"/>
  </cols>
  <sheetData>
    <row r="1" spans="1:173" ht="15" x14ac:dyDescent="0.2">
      <c r="B1" s="105" t="s">
        <v>537</v>
      </c>
      <c r="C1" s="95"/>
      <c r="D1" s="95"/>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row>
    <row r="2" spans="1:173" x14ac:dyDescent="0.2">
      <c r="B2" s="1"/>
      <c r="C2" s="95"/>
      <c r="D2" s="9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row>
    <row r="3" spans="1:173" x14ac:dyDescent="0.2">
      <c r="A3" s="2"/>
      <c r="B3" s="3"/>
      <c r="C3" s="32"/>
      <c r="D3" s="32"/>
      <c r="E3" s="32"/>
      <c r="F3" s="32"/>
      <c r="FD3" s="5"/>
    </row>
    <row r="4" spans="1:173" ht="12.75" customHeight="1" x14ac:dyDescent="0.2">
      <c r="B4" s="6"/>
      <c r="C4" s="32"/>
      <c r="D4" s="32"/>
      <c r="E4" s="32"/>
      <c r="F4" s="7" t="s">
        <v>0</v>
      </c>
      <c r="G4" s="124"/>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2"/>
      <c r="EG4" s="142"/>
      <c r="EH4" s="142"/>
      <c r="EI4" s="142"/>
      <c r="EJ4" s="142"/>
      <c r="EK4" s="141"/>
      <c r="EL4" s="141"/>
      <c r="EM4" s="141"/>
      <c r="EN4" s="141"/>
      <c r="EO4" s="141"/>
      <c r="EP4" s="141"/>
      <c r="EQ4" s="141"/>
      <c r="ER4" s="141"/>
      <c r="ES4" s="141"/>
      <c r="ET4" s="141"/>
      <c r="EU4" s="141"/>
      <c r="EV4" s="141"/>
      <c r="EW4" s="141"/>
      <c r="EX4" s="141"/>
      <c r="EY4" s="141"/>
      <c r="EZ4" s="141"/>
      <c r="FA4" s="141"/>
      <c r="FB4" s="141"/>
      <c r="FC4" s="141"/>
      <c r="FD4" s="141"/>
    </row>
    <row r="5" spans="1:173" ht="76.5" x14ac:dyDescent="0.2">
      <c r="A5" s="8" t="s">
        <v>1</v>
      </c>
      <c r="B5" s="8" t="s">
        <v>2</v>
      </c>
      <c r="C5" s="8" t="s">
        <v>3</v>
      </c>
      <c r="D5" s="9" t="s">
        <v>4</v>
      </c>
      <c r="E5" s="12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row>
    <row r="6" spans="1:173" s="16" customFormat="1" x14ac:dyDescent="0.2">
      <c r="A6" s="12"/>
      <c r="B6" s="13"/>
      <c r="C6" s="94"/>
      <c r="D6" s="94"/>
      <c r="E6" s="129"/>
      <c r="F6" s="9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5"/>
      <c r="FF6" s="15"/>
      <c r="FG6" s="15"/>
      <c r="FH6" s="15"/>
      <c r="FI6" s="15"/>
      <c r="FJ6" s="15"/>
      <c r="FK6" s="15"/>
      <c r="FL6" s="15"/>
      <c r="FM6" s="15"/>
      <c r="FN6" s="15"/>
      <c r="FO6" s="15"/>
      <c r="FP6" s="15"/>
      <c r="FQ6" s="15"/>
    </row>
    <row r="7" spans="1:173" x14ac:dyDescent="0.2">
      <c r="A7" s="96" t="s">
        <v>7</v>
      </c>
      <c r="B7" s="17" t="s">
        <v>8</v>
      </c>
      <c r="C7" s="126">
        <f t="shared" ref="C7:F7" si="0">+C8+C66+C110+C95+C90</f>
        <v>809978450</v>
      </c>
      <c r="D7" s="126">
        <f t="shared" si="0"/>
        <v>809978450</v>
      </c>
      <c r="E7" s="126">
        <f t="shared" si="0"/>
        <v>802476775.13999987</v>
      </c>
      <c r="F7" s="126">
        <f t="shared" si="0"/>
        <v>220174530.34</v>
      </c>
      <c r="G7" s="32"/>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32"/>
      <c r="FF7" s="32"/>
    </row>
    <row r="8" spans="1:173" x14ac:dyDescent="0.2">
      <c r="A8" s="96" t="s">
        <v>9</v>
      </c>
      <c r="B8" s="17" t="s">
        <v>10</v>
      </c>
      <c r="C8" s="18">
        <f t="shared" ref="C8:F8" si="1">+C14+C52+C9</f>
        <v>558983000</v>
      </c>
      <c r="D8" s="18">
        <f t="shared" si="1"/>
        <v>558983000</v>
      </c>
      <c r="E8" s="18">
        <f t="shared" si="1"/>
        <v>552153884.93999994</v>
      </c>
      <c r="F8" s="18">
        <f t="shared" si="1"/>
        <v>51541460.140000008</v>
      </c>
      <c r="G8" s="3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32"/>
      <c r="FF8" s="32"/>
    </row>
    <row r="9" spans="1:173" x14ac:dyDescent="0.2">
      <c r="A9" s="96" t="s">
        <v>11</v>
      </c>
      <c r="B9" s="17" t="s">
        <v>12</v>
      </c>
      <c r="C9" s="18">
        <f t="shared" ref="C9:F9" si="2">+C10+C11+C12+C13</f>
        <v>0</v>
      </c>
      <c r="D9" s="18">
        <f t="shared" si="2"/>
        <v>0</v>
      </c>
      <c r="E9" s="18">
        <f t="shared" si="2"/>
        <v>0</v>
      </c>
      <c r="F9" s="18">
        <f t="shared" si="2"/>
        <v>0</v>
      </c>
      <c r="G9" s="3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32"/>
      <c r="FF9" s="32"/>
    </row>
    <row r="10" spans="1:173" ht="38.25" x14ac:dyDescent="0.2">
      <c r="A10" s="96" t="s">
        <v>13</v>
      </c>
      <c r="B10" s="17" t="s">
        <v>14</v>
      </c>
      <c r="C10" s="18"/>
      <c r="D10" s="18"/>
      <c r="E10" s="18"/>
      <c r="F10" s="19"/>
      <c r="G10" s="3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32"/>
      <c r="FF10" s="32"/>
    </row>
    <row r="11" spans="1:173" ht="38.25" x14ac:dyDescent="0.2">
      <c r="A11" s="96" t="s">
        <v>15</v>
      </c>
      <c r="B11" s="17" t="s">
        <v>16</v>
      </c>
      <c r="C11" s="18"/>
      <c r="D11" s="18"/>
      <c r="E11" s="18"/>
      <c r="F11" s="19"/>
      <c r="G11" s="3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32"/>
      <c r="FF11" s="32"/>
    </row>
    <row r="12" spans="1:173" ht="25.5" x14ac:dyDescent="0.2">
      <c r="A12" s="96" t="s">
        <v>17</v>
      </c>
      <c r="B12" s="17" t="s">
        <v>18</v>
      </c>
      <c r="C12" s="18"/>
      <c r="D12" s="18"/>
      <c r="E12" s="18"/>
      <c r="F12" s="19"/>
      <c r="G12" s="3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32"/>
      <c r="FF12" s="32"/>
    </row>
    <row r="13" spans="1:173" ht="38.25" x14ac:dyDescent="0.2">
      <c r="A13" s="96" t="s">
        <v>19</v>
      </c>
      <c r="B13" s="17" t="s">
        <v>20</v>
      </c>
      <c r="C13" s="18"/>
      <c r="D13" s="18"/>
      <c r="E13" s="18"/>
      <c r="F13" s="19"/>
      <c r="G13" s="32"/>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32"/>
      <c r="FF13" s="32"/>
    </row>
    <row r="14" spans="1:173" x14ac:dyDescent="0.2">
      <c r="A14" s="96" t="s">
        <v>21</v>
      </c>
      <c r="B14" s="17" t="s">
        <v>22</v>
      </c>
      <c r="C14" s="18">
        <f t="shared" ref="C14:F14" si="3">+C15+C28</f>
        <v>558653000</v>
      </c>
      <c r="D14" s="18">
        <f t="shared" si="3"/>
        <v>558653000</v>
      </c>
      <c r="E14" s="18">
        <f t="shared" si="3"/>
        <v>550332855.91999996</v>
      </c>
      <c r="F14" s="18">
        <f t="shared" si="3"/>
        <v>51482332.790000007</v>
      </c>
      <c r="G14" s="3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32"/>
      <c r="FF14" s="32"/>
    </row>
    <row r="15" spans="1:173" x14ac:dyDescent="0.2">
      <c r="A15" s="96" t="s">
        <v>23</v>
      </c>
      <c r="B15" s="17" t="s">
        <v>24</v>
      </c>
      <c r="C15" s="18">
        <f t="shared" ref="C15:F15" si="4">+C16+C24+C27</f>
        <v>32211000</v>
      </c>
      <c r="D15" s="18">
        <f t="shared" si="4"/>
        <v>32211000</v>
      </c>
      <c r="E15" s="18">
        <f t="shared" si="4"/>
        <v>29215227.170000002</v>
      </c>
      <c r="F15" s="18">
        <f t="shared" si="4"/>
        <v>2915740.7900000028</v>
      </c>
      <c r="G15" s="3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32"/>
      <c r="FF15" s="32"/>
    </row>
    <row r="16" spans="1:173" ht="25.5" x14ac:dyDescent="0.2">
      <c r="A16" s="96" t="s">
        <v>25</v>
      </c>
      <c r="B16" s="17" t="s">
        <v>26</v>
      </c>
      <c r="C16" s="18">
        <f t="shared" ref="C16:F16" si="5">C17+C18+C20+C21+C22+C19+C23</f>
        <v>8127000</v>
      </c>
      <c r="D16" s="18">
        <f t="shared" si="5"/>
        <v>8127000</v>
      </c>
      <c r="E16" s="18">
        <f t="shared" si="5"/>
        <v>1675613</v>
      </c>
      <c r="F16" s="18">
        <f t="shared" si="5"/>
        <v>264584</v>
      </c>
      <c r="G16" s="3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32"/>
      <c r="FF16" s="32"/>
    </row>
    <row r="17" spans="1:162" s="6" customFormat="1" ht="25.5" x14ac:dyDescent="0.2">
      <c r="A17" s="97" t="s">
        <v>27</v>
      </c>
      <c r="B17" s="20" t="s">
        <v>28</v>
      </c>
      <c r="C17" s="18">
        <v>8127000</v>
      </c>
      <c r="D17" s="18">
        <v>8127000</v>
      </c>
      <c r="E17" s="127">
        <v>762882</v>
      </c>
      <c r="F17" s="21">
        <f>E17-[1]venituri!$E$17</f>
        <v>194207</v>
      </c>
      <c r="G17" s="3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32"/>
      <c r="FF17" s="32"/>
    </row>
    <row r="18" spans="1:162" s="6" customFormat="1" ht="25.5" x14ac:dyDescent="0.2">
      <c r="A18" s="97" t="s">
        <v>29</v>
      </c>
      <c r="B18" s="20" t="s">
        <v>30</v>
      </c>
      <c r="C18" s="18"/>
      <c r="D18" s="18"/>
      <c r="E18" s="127"/>
      <c r="F18" s="21"/>
      <c r="G18" s="3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32"/>
      <c r="FF18" s="32"/>
    </row>
    <row r="19" spans="1:162" s="6" customFormat="1" x14ac:dyDescent="0.2">
      <c r="A19" s="97" t="s">
        <v>31</v>
      </c>
      <c r="B19" s="20" t="s">
        <v>32</v>
      </c>
      <c r="C19" s="18"/>
      <c r="D19" s="18"/>
      <c r="E19" s="127"/>
      <c r="F19" s="21"/>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32"/>
      <c r="FF19" s="32"/>
    </row>
    <row r="20" spans="1:162" s="6" customFormat="1" ht="25.5" x14ac:dyDescent="0.2">
      <c r="A20" s="97" t="s">
        <v>33</v>
      </c>
      <c r="B20" s="20" t="s">
        <v>34</v>
      </c>
      <c r="C20" s="18"/>
      <c r="D20" s="18"/>
      <c r="E20" s="127"/>
      <c r="F20" s="21"/>
      <c r="G20" s="3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32"/>
      <c r="FF20" s="32"/>
    </row>
    <row r="21" spans="1:162" s="6" customFormat="1" ht="25.5" x14ac:dyDescent="0.2">
      <c r="A21" s="97" t="s">
        <v>35</v>
      </c>
      <c r="B21" s="20" t="s">
        <v>36</v>
      </c>
      <c r="C21" s="18"/>
      <c r="D21" s="18"/>
      <c r="E21" s="127"/>
      <c r="F21" s="21"/>
      <c r="G21" s="3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32"/>
      <c r="FF21" s="32"/>
    </row>
    <row r="22" spans="1:162" s="6" customFormat="1" ht="43.5" customHeight="1" x14ac:dyDescent="0.2">
      <c r="A22" s="97" t="s">
        <v>37</v>
      </c>
      <c r="B22" s="98" t="s">
        <v>38</v>
      </c>
      <c r="C22" s="18"/>
      <c r="D22" s="18"/>
      <c r="E22" s="127"/>
      <c r="F22" s="21"/>
      <c r="G22" s="3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32"/>
      <c r="FF22" s="32"/>
    </row>
    <row r="23" spans="1:162" s="6" customFormat="1" ht="43.5" customHeight="1" x14ac:dyDescent="0.2">
      <c r="A23" s="97" t="s">
        <v>39</v>
      </c>
      <c r="B23" s="98" t="s">
        <v>40</v>
      </c>
      <c r="C23" s="18"/>
      <c r="D23" s="18"/>
      <c r="E23" s="127">
        <v>912731</v>
      </c>
      <c r="F23" s="21">
        <f>E23-[1]venituri!$E$23</f>
        <v>70377</v>
      </c>
      <c r="G23" s="3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32"/>
      <c r="FF23" s="32"/>
    </row>
    <row r="24" spans="1:162" s="6" customFormat="1" x14ac:dyDescent="0.2">
      <c r="A24" s="96" t="s">
        <v>41</v>
      </c>
      <c r="B24" s="99" t="s">
        <v>42</v>
      </c>
      <c r="C24" s="22">
        <f t="shared" ref="C24:F24" si="6">C25+C26</f>
        <v>0</v>
      </c>
      <c r="D24" s="22">
        <f t="shared" si="6"/>
        <v>0</v>
      </c>
      <c r="E24" s="22">
        <f t="shared" si="6"/>
        <v>49910</v>
      </c>
      <c r="F24" s="22">
        <f t="shared" si="6"/>
        <v>10032</v>
      </c>
      <c r="G24" s="3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32"/>
      <c r="FF24" s="32"/>
    </row>
    <row r="25" spans="1:162" s="6" customFormat="1" x14ac:dyDescent="0.2">
      <c r="A25" s="97" t="s">
        <v>43</v>
      </c>
      <c r="B25" s="98" t="s">
        <v>44</v>
      </c>
      <c r="C25" s="18"/>
      <c r="D25" s="18"/>
      <c r="E25" s="127">
        <v>49910</v>
      </c>
      <c r="F25" s="21">
        <f>E25-[1]venituri!$E$25</f>
        <v>10032</v>
      </c>
      <c r="G25" s="3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32"/>
      <c r="FF25" s="32"/>
    </row>
    <row r="26" spans="1:162" s="6" customFormat="1" ht="25.5" x14ac:dyDescent="0.2">
      <c r="A26" s="97" t="s">
        <v>45</v>
      </c>
      <c r="B26" s="98" t="s">
        <v>46</v>
      </c>
      <c r="C26" s="18"/>
      <c r="D26" s="18"/>
      <c r="E26" s="127"/>
      <c r="F26" s="21"/>
      <c r="G26" s="3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32"/>
      <c r="FF26" s="32"/>
    </row>
    <row r="27" spans="1:162" s="6" customFormat="1" ht="25.5" x14ac:dyDescent="0.2">
      <c r="A27" s="97" t="s">
        <v>47</v>
      </c>
      <c r="B27" s="98" t="s">
        <v>48</v>
      </c>
      <c r="C27" s="18">
        <v>24084000</v>
      </c>
      <c r="D27" s="18">
        <v>24084000</v>
      </c>
      <c r="E27" s="127">
        <v>27489704.170000002</v>
      </c>
      <c r="F27" s="21">
        <f>E27-[1]venituri!$E$27</f>
        <v>2641124.7900000028</v>
      </c>
      <c r="G27" s="3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32"/>
      <c r="FF27" s="32"/>
    </row>
    <row r="28" spans="1:162" s="6" customFormat="1" x14ac:dyDescent="0.2">
      <c r="A28" s="96" t="s">
        <v>49</v>
      </c>
      <c r="B28" s="17" t="s">
        <v>50</v>
      </c>
      <c r="C28" s="18">
        <f t="shared" ref="C28:F28" si="7">C29+C35+C51+C36+C37+C38+C39+C40+C41+C42+C43+C44+C45+C46+C47+C48+C49+C50</f>
        <v>526442000</v>
      </c>
      <c r="D28" s="18">
        <f t="shared" si="7"/>
        <v>526442000</v>
      </c>
      <c r="E28" s="18">
        <f t="shared" si="7"/>
        <v>521117628.75</v>
      </c>
      <c r="F28" s="18">
        <f t="shared" si="7"/>
        <v>48566592</v>
      </c>
      <c r="G28" s="3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32"/>
      <c r="FF28" s="32"/>
    </row>
    <row r="29" spans="1:162" s="6" customFormat="1" ht="25.5" x14ac:dyDescent="0.2">
      <c r="A29" s="96" t="s">
        <v>51</v>
      </c>
      <c r="B29" s="17" t="s">
        <v>52</v>
      </c>
      <c r="C29" s="18">
        <f t="shared" ref="C29:F29" si="8">C30+C31+C32+C33+C34</f>
        <v>506798000</v>
      </c>
      <c r="D29" s="18">
        <f t="shared" si="8"/>
        <v>506798000</v>
      </c>
      <c r="E29" s="18">
        <f t="shared" si="8"/>
        <v>497170522.75</v>
      </c>
      <c r="F29" s="18">
        <f t="shared" si="8"/>
        <v>47466911</v>
      </c>
      <c r="G29" s="3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32"/>
      <c r="FF29" s="32"/>
    </row>
    <row r="30" spans="1:162" s="6" customFormat="1" ht="25.5" x14ac:dyDescent="0.2">
      <c r="A30" s="97" t="s">
        <v>53</v>
      </c>
      <c r="B30" s="20" t="s">
        <v>54</v>
      </c>
      <c r="C30" s="18">
        <v>506798000</v>
      </c>
      <c r="D30" s="18">
        <v>506798000</v>
      </c>
      <c r="E30" s="127">
        <v>497454715</v>
      </c>
      <c r="F30" s="21">
        <f>E30-[1]venituri!$E$30</f>
        <v>47553939</v>
      </c>
      <c r="G30" s="3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32"/>
      <c r="FF30" s="32"/>
    </row>
    <row r="31" spans="1:162" s="6" customFormat="1" ht="38.25" x14ac:dyDescent="0.2">
      <c r="A31" s="97" t="s">
        <v>55</v>
      </c>
      <c r="B31" s="100" t="s">
        <v>56</v>
      </c>
      <c r="C31" s="18"/>
      <c r="D31" s="18"/>
      <c r="E31" s="127">
        <v>-1453498.25</v>
      </c>
      <c r="F31" s="21">
        <f>E31-[1]venituri!$E$31</f>
        <v>-87028</v>
      </c>
      <c r="G31" s="3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32"/>
      <c r="FF31" s="32"/>
    </row>
    <row r="32" spans="1:162" s="6" customFormat="1" ht="27.75" customHeight="1" x14ac:dyDescent="0.2">
      <c r="A32" s="97" t="s">
        <v>57</v>
      </c>
      <c r="B32" s="20" t="s">
        <v>58</v>
      </c>
      <c r="C32" s="18"/>
      <c r="D32" s="18"/>
      <c r="E32" s="127"/>
      <c r="F32" s="21"/>
      <c r="G32" s="3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32"/>
      <c r="FF32" s="32"/>
    </row>
    <row r="33" spans="1:162" s="6" customFormat="1" x14ac:dyDescent="0.2">
      <c r="A33" s="97" t="s">
        <v>59</v>
      </c>
      <c r="B33" s="20" t="s">
        <v>60</v>
      </c>
      <c r="C33" s="18"/>
      <c r="D33" s="18"/>
      <c r="E33" s="127">
        <v>1169306</v>
      </c>
      <c r="F33" s="21">
        <f>E33-[1]venituri!$E$33</f>
        <v>0</v>
      </c>
      <c r="G33" s="3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32"/>
      <c r="FF33" s="32"/>
    </row>
    <row r="34" spans="1:162" s="6" customFormat="1" x14ac:dyDescent="0.2">
      <c r="A34" s="97" t="s">
        <v>61</v>
      </c>
      <c r="B34" s="20" t="s">
        <v>62</v>
      </c>
      <c r="C34" s="18"/>
      <c r="D34" s="18"/>
      <c r="E34" s="127"/>
      <c r="F34" s="21"/>
      <c r="G34" s="3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32"/>
      <c r="FF34" s="32"/>
    </row>
    <row r="35" spans="1:162" s="6" customFormat="1" x14ac:dyDescent="0.2">
      <c r="A35" s="97" t="s">
        <v>63</v>
      </c>
      <c r="B35" s="20" t="s">
        <v>64</v>
      </c>
      <c r="C35" s="18"/>
      <c r="D35" s="18"/>
      <c r="E35" s="127"/>
      <c r="F35" s="21"/>
      <c r="G35" s="3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32"/>
      <c r="FF35" s="32"/>
    </row>
    <row r="36" spans="1:162" s="6" customFormat="1" ht="25.5" x14ac:dyDescent="0.2">
      <c r="A36" s="97" t="s">
        <v>65</v>
      </c>
      <c r="B36" s="101" t="s">
        <v>66</v>
      </c>
      <c r="C36" s="18"/>
      <c r="D36" s="18"/>
      <c r="E36" s="127"/>
      <c r="F36" s="21"/>
      <c r="G36" s="3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32"/>
      <c r="FF36" s="32"/>
    </row>
    <row r="37" spans="1:162" s="6" customFormat="1" ht="38.25" x14ac:dyDescent="0.2">
      <c r="A37" s="97" t="s">
        <v>67</v>
      </c>
      <c r="B37" s="20" t="s">
        <v>68</v>
      </c>
      <c r="C37" s="18">
        <v>2000</v>
      </c>
      <c r="D37" s="18">
        <v>2000</v>
      </c>
      <c r="E37" s="127">
        <v>9836</v>
      </c>
      <c r="F37" s="21">
        <f>E37-[1]venituri!$E$37</f>
        <v>1687</v>
      </c>
      <c r="G37" s="3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32"/>
      <c r="FF37" s="32"/>
    </row>
    <row r="38" spans="1:162" s="6" customFormat="1" ht="51" x14ac:dyDescent="0.2">
      <c r="A38" s="97" t="s">
        <v>69</v>
      </c>
      <c r="B38" s="20" t="s">
        <v>70</v>
      </c>
      <c r="C38" s="18"/>
      <c r="D38" s="18"/>
      <c r="E38" s="127">
        <v>257</v>
      </c>
      <c r="F38" s="21">
        <f>E38-[1]venituri!$E$38</f>
        <v>7</v>
      </c>
      <c r="G38" s="3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32"/>
      <c r="FF38" s="32"/>
    </row>
    <row r="39" spans="1:162" s="6" customFormat="1" ht="38.25" x14ac:dyDescent="0.2">
      <c r="A39" s="97" t="s">
        <v>71</v>
      </c>
      <c r="B39" s="20" t="s">
        <v>72</v>
      </c>
      <c r="C39" s="18"/>
      <c r="D39" s="18"/>
      <c r="E39" s="127"/>
      <c r="F39" s="21"/>
      <c r="G39" s="3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32"/>
      <c r="FF39" s="32"/>
    </row>
    <row r="40" spans="1:162" s="6" customFormat="1" ht="38.25" x14ac:dyDescent="0.2">
      <c r="A40" s="97" t="s">
        <v>73</v>
      </c>
      <c r="B40" s="20" t="s">
        <v>74</v>
      </c>
      <c r="C40" s="18"/>
      <c r="D40" s="18"/>
      <c r="E40" s="127"/>
      <c r="F40" s="21"/>
      <c r="G40" s="3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32"/>
      <c r="FF40" s="32"/>
    </row>
    <row r="41" spans="1:162" s="6" customFormat="1" ht="38.25" x14ac:dyDescent="0.2">
      <c r="A41" s="97" t="s">
        <v>75</v>
      </c>
      <c r="B41" s="20" t="s">
        <v>76</v>
      </c>
      <c r="C41" s="18"/>
      <c r="D41" s="18"/>
      <c r="E41" s="127"/>
      <c r="F41" s="21"/>
      <c r="G41" s="3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32"/>
      <c r="FF41" s="32"/>
    </row>
    <row r="42" spans="1:162" s="6" customFormat="1" ht="38.25" x14ac:dyDescent="0.2">
      <c r="A42" s="97" t="s">
        <v>77</v>
      </c>
      <c r="B42" s="20" t="s">
        <v>78</v>
      </c>
      <c r="C42" s="18"/>
      <c r="D42" s="18"/>
      <c r="E42" s="127"/>
      <c r="F42" s="21"/>
      <c r="G42" s="3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32"/>
      <c r="FF42" s="32"/>
    </row>
    <row r="43" spans="1:162" s="6" customFormat="1" ht="25.5" x14ac:dyDescent="0.2">
      <c r="A43" s="97" t="s">
        <v>79</v>
      </c>
      <c r="B43" s="20" t="s">
        <v>80</v>
      </c>
      <c r="C43" s="18">
        <v>55000</v>
      </c>
      <c r="D43" s="18">
        <v>55000</v>
      </c>
      <c r="E43" s="127">
        <v>40803</v>
      </c>
      <c r="F43" s="21">
        <f>E43-[1]venituri!$E$43</f>
        <v>-15</v>
      </c>
      <c r="G43" s="3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32"/>
      <c r="FF43" s="32"/>
    </row>
    <row r="44" spans="1:162" s="6" customFormat="1" ht="25.5" x14ac:dyDescent="0.2">
      <c r="A44" s="97" t="s">
        <v>81</v>
      </c>
      <c r="B44" s="20" t="s">
        <v>82</v>
      </c>
      <c r="C44" s="18"/>
      <c r="D44" s="18"/>
      <c r="E44" s="127">
        <v>305</v>
      </c>
      <c r="F44" s="21">
        <f>E44-[1]venituri!$E$44</f>
        <v>-596</v>
      </c>
      <c r="G44" s="3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32"/>
      <c r="FF44" s="32"/>
    </row>
    <row r="45" spans="1:162" s="6" customFormat="1" x14ac:dyDescent="0.2">
      <c r="A45" s="97" t="s">
        <v>83</v>
      </c>
      <c r="B45" s="20" t="s">
        <v>84</v>
      </c>
      <c r="C45" s="18"/>
      <c r="D45" s="18"/>
      <c r="E45" s="127">
        <v>59274</v>
      </c>
      <c r="F45" s="21">
        <f>E45-[1]venituri!$E$45</f>
        <v>-1537</v>
      </c>
      <c r="G45" s="3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32"/>
      <c r="FF45" s="32"/>
    </row>
    <row r="46" spans="1:162" s="6" customFormat="1" x14ac:dyDescent="0.2">
      <c r="A46" s="97" t="s">
        <v>85</v>
      </c>
      <c r="B46" s="20" t="s">
        <v>86</v>
      </c>
      <c r="C46" s="18">
        <v>88000</v>
      </c>
      <c r="D46" s="18">
        <v>88000</v>
      </c>
      <c r="E46" s="127">
        <v>90293</v>
      </c>
      <c r="F46" s="21">
        <f>E46-[1]venituri!$E$46</f>
        <v>1265</v>
      </c>
      <c r="G46" s="3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32"/>
      <c r="FF46" s="32"/>
    </row>
    <row r="47" spans="1:162" s="6" customFormat="1" ht="38.25" customHeight="1" x14ac:dyDescent="0.2">
      <c r="A47" s="102" t="s">
        <v>87</v>
      </c>
      <c r="B47" s="23" t="s">
        <v>88</v>
      </c>
      <c r="C47" s="18">
        <v>4000</v>
      </c>
      <c r="D47" s="18">
        <v>4000</v>
      </c>
      <c r="E47" s="127">
        <v>3600</v>
      </c>
      <c r="F47" s="21">
        <f>E47-[1]venituri!$E$47</f>
        <v>0</v>
      </c>
      <c r="G47" s="3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32"/>
      <c r="FF47" s="32"/>
    </row>
    <row r="48" spans="1:162" s="6" customFormat="1" x14ac:dyDescent="0.2">
      <c r="A48" s="102" t="s">
        <v>89</v>
      </c>
      <c r="B48" s="23" t="s">
        <v>90</v>
      </c>
      <c r="C48" s="18"/>
      <c r="D48" s="18"/>
      <c r="E48" s="127"/>
      <c r="F48" s="21"/>
      <c r="G48" s="3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32"/>
      <c r="FF48" s="32"/>
    </row>
    <row r="49" spans="1:173" ht="25.5" x14ac:dyDescent="0.2">
      <c r="A49" s="102" t="s">
        <v>91</v>
      </c>
      <c r="B49" s="23" t="s">
        <v>92</v>
      </c>
      <c r="C49" s="18">
        <v>318000</v>
      </c>
      <c r="D49" s="18">
        <v>318000</v>
      </c>
      <c r="E49" s="127">
        <v>493648</v>
      </c>
      <c r="F49" s="21">
        <f>E49-[1]venituri!$E$49</f>
        <v>51717</v>
      </c>
      <c r="G49" s="3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32"/>
      <c r="FF49" s="32"/>
    </row>
    <row r="50" spans="1:173" x14ac:dyDescent="0.2">
      <c r="A50" s="102" t="s">
        <v>93</v>
      </c>
      <c r="B50" s="23" t="s">
        <v>94</v>
      </c>
      <c r="C50" s="18">
        <v>19177000</v>
      </c>
      <c r="D50" s="18">
        <v>19177000</v>
      </c>
      <c r="E50" s="127">
        <v>23249016</v>
      </c>
      <c r="F50" s="21">
        <f>E50-[1]venituri!$E$50</f>
        <v>1047153</v>
      </c>
      <c r="G50" s="3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32"/>
      <c r="FF50" s="32"/>
    </row>
    <row r="51" spans="1:173" x14ac:dyDescent="0.2">
      <c r="A51" s="97" t="s">
        <v>95</v>
      </c>
      <c r="B51" s="20" t="s">
        <v>96</v>
      </c>
      <c r="C51" s="18"/>
      <c r="D51" s="18"/>
      <c r="E51" s="127">
        <v>74</v>
      </c>
      <c r="F51" s="21">
        <f>E51-[2]venituri!$E$51</f>
        <v>0</v>
      </c>
      <c r="G51" s="3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32"/>
      <c r="FF51" s="32"/>
    </row>
    <row r="52" spans="1:173" x14ac:dyDescent="0.2">
      <c r="A52" s="96" t="s">
        <v>97</v>
      </c>
      <c r="B52" s="17" t="s">
        <v>98</v>
      </c>
      <c r="C52" s="18">
        <f t="shared" ref="C52:F52" si="9">+C53+C58</f>
        <v>330000</v>
      </c>
      <c r="D52" s="18">
        <f t="shared" si="9"/>
        <v>330000</v>
      </c>
      <c r="E52" s="18">
        <f t="shared" si="9"/>
        <v>1821029.02</v>
      </c>
      <c r="F52" s="18">
        <f t="shared" si="9"/>
        <v>59127.350000000035</v>
      </c>
      <c r="G52" s="3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32"/>
      <c r="FF52" s="32"/>
    </row>
    <row r="53" spans="1:173" x14ac:dyDescent="0.2">
      <c r="A53" s="96" t="s">
        <v>99</v>
      </c>
      <c r="B53" s="17" t="s">
        <v>100</v>
      </c>
      <c r="C53" s="18">
        <f t="shared" ref="C53:F53" si="10">+C54+C56</f>
        <v>107000</v>
      </c>
      <c r="D53" s="18">
        <f t="shared" si="10"/>
        <v>107000</v>
      </c>
      <c r="E53" s="18">
        <f t="shared" si="10"/>
        <v>93949.440000000002</v>
      </c>
      <c r="F53" s="18">
        <f t="shared" si="10"/>
        <v>-23239.25</v>
      </c>
      <c r="G53" s="3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32"/>
      <c r="FF53" s="32"/>
    </row>
    <row r="54" spans="1:173" x14ac:dyDescent="0.2">
      <c r="A54" s="96" t="s">
        <v>101</v>
      </c>
      <c r="B54" s="17" t="s">
        <v>102</v>
      </c>
      <c r="C54" s="18">
        <f t="shared" ref="C54:F54" si="11">+C55</f>
        <v>107000</v>
      </c>
      <c r="D54" s="18">
        <f t="shared" si="11"/>
        <v>107000</v>
      </c>
      <c r="E54" s="18">
        <f t="shared" si="11"/>
        <v>93949.440000000002</v>
      </c>
      <c r="F54" s="18">
        <f t="shared" si="11"/>
        <v>-23239.25</v>
      </c>
      <c r="G54" s="3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32"/>
      <c r="FF54" s="32"/>
    </row>
    <row r="55" spans="1:173" x14ac:dyDescent="0.2">
      <c r="A55" s="97" t="s">
        <v>103</v>
      </c>
      <c r="B55" s="20" t="s">
        <v>104</v>
      </c>
      <c r="C55" s="18">
        <v>107000</v>
      </c>
      <c r="D55" s="18">
        <v>107000</v>
      </c>
      <c r="E55" s="127">
        <v>93949.440000000002</v>
      </c>
      <c r="F55" s="21">
        <f>E55-[1]venituri!$E$55</f>
        <v>-23239.25</v>
      </c>
      <c r="G55" s="3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32"/>
      <c r="FF55" s="32"/>
    </row>
    <row r="56" spans="1:173" x14ac:dyDescent="0.2">
      <c r="A56" s="96" t="s">
        <v>105</v>
      </c>
      <c r="B56" s="17" t="s">
        <v>106</v>
      </c>
      <c r="C56" s="18">
        <f t="shared" ref="C56:F56" si="12">+C57</f>
        <v>0</v>
      </c>
      <c r="D56" s="18">
        <f t="shared" si="12"/>
        <v>0</v>
      </c>
      <c r="E56" s="18">
        <f t="shared" si="12"/>
        <v>0</v>
      </c>
      <c r="F56" s="18">
        <f t="shared" si="12"/>
        <v>0</v>
      </c>
      <c r="G56" s="3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32"/>
      <c r="FF56" s="32"/>
    </row>
    <row r="57" spans="1:173" x14ac:dyDescent="0.2">
      <c r="A57" s="97" t="s">
        <v>107</v>
      </c>
      <c r="B57" s="20" t="s">
        <v>108</v>
      </c>
      <c r="C57" s="18">
        <v>0</v>
      </c>
      <c r="D57" s="18"/>
      <c r="E57" s="127"/>
      <c r="F57" s="21"/>
      <c r="G57" s="3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32"/>
      <c r="FF57" s="32"/>
    </row>
    <row r="58" spans="1:173" s="25" customFormat="1" x14ac:dyDescent="0.2">
      <c r="A58" s="103" t="s">
        <v>109</v>
      </c>
      <c r="B58" s="17" t="s">
        <v>110</v>
      </c>
      <c r="C58" s="18">
        <f t="shared" ref="C58:F58" si="13">+C59+C64</f>
        <v>223000</v>
      </c>
      <c r="D58" s="18">
        <f t="shared" si="13"/>
        <v>223000</v>
      </c>
      <c r="E58" s="18">
        <f t="shared" si="13"/>
        <v>1727079.58</v>
      </c>
      <c r="F58" s="18">
        <f t="shared" si="13"/>
        <v>82366.600000000035</v>
      </c>
      <c r="G58" s="3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24"/>
      <c r="FH58" s="24"/>
      <c r="FI58" s="24"/>
      <c r="FJ58" s="24"/>
      <c r="FK58" s="24"/>
      <c r="FL58" s="24"/>
      <c r="FM58" s="24"/>
      <c r="FN58" s="24"/>
      <c r="FO58" s="24"/>
      <c r="FP58" s="24"/>
      <c r="FQ58" s="24"/>
    </row>
    <row r="59" spans="1:173" x14ac:dyDescent="0.2">
      <c r="A59" s="96" t="s">
        <v>111</v>
      </c>
      <c r="B59" s="17" t="s">
        <v>112</v>
      </c>
      <c r="C59" s="18">
        <f t="shared" ref="C59:F59" si="14">C63+C61+C62+C60</f>
        <v>223000</v>
      </c>
      <c r="D59" s="18">
        <f t="shared" si="14"/>
        <v>223000</v>
      </c>
      <c r="E59" s="18">
        <f t="shared" si="14"/>
        <v>1727079.58</v>
      </c>
      <c r="F59" s="18">
        <f t="shared" si="14"/>
        <v>82366.600000000035</v>
      </c>
      <c r="G59" s="32"/>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32"/>
      <c r="FF59" s="32"/>
    </row>
    <row r="60" spans="1:173" x14ac:dyDescent="0.2">
      <c r="A60" s="96" t="s">
        <v>113</v>
      </c>
      <c r="B60" s="17" t="s">
        <v>114</v>
      </c>
      <c r="C60" s="18">
        <v>8000</v>
      </c>
      <c r="D60" s="18">
        <v>8000</v>
      </c>
      <c r="E60" s="18">
        <v>1317045</v>
      </c>
      <c r="F60" s="21">
        <f>E60-[1]venituri!$E$60</f>
        <v>68150</v>
      </c>
      <c r="G60" s="3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32"/>
      <c r="FF60" s="32"/>
    </row>
    <row r="61" spans="1:173" x14ac:dyDescent="0.2">
      <c r="A61" s="26" t="s">
        <v>115</v>
      </c>
      <c r="B61" s="17" t="s">
        <v>116</v>
      </c>
      <c r="C61" s="18"/>
      <c r="D61" s="18"/>
      <c r="E61" s="18">
        <v>-839</v>
      </c>
      <c r="F61" s="21">
        <f>E61-[2]venituri!$E$61</f>
        <v>0</v>
      </c>
      <c r="G61" s="3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32"/>
      <c r="FF61" s="32"/>
    </row>
    <row r="62" spans="1:173" x14ac:dyDescent="0.2">
      <c r="A62" s="26" t="s">
        <v>117</v>
      </c>
      <c r="B62" s="17" t="s">
        <v>118</v>
      </c>
      <c r="C62" s="18"/>
      <c r="D62" s="18"/>
      <c r="E62" s="18"/>
      <c r="F62" s="19"/>
      <c r="G62" s="32"/>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32"/>
      <c r="FF62" s="32"/>
    </row>
    <row r="63" spans="1:173" x14ac:dyDescent="0.2">
      <c r="A63" s="97" t="s">
        <v>119</v>
      </c>
      <c r="B63" s="27" t="s">
        <v>120</v>
      </c>
      <c r="C63" s="18">
        <v>215000</v>
      </c>
      <c r="D63" s="18">
        <v>215000</v>
      </c>
      <c r="E63" s="127">
        <v>410873.58</v>
      </c>
      <c r="F63" s="21">
        <f>E63-[1]venituri!$E$63</f>
        <v>14216.600000000035</v>
      </c>
      <c r="G63" s="32"/>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32"/>
      <c r="FF63" s="32"/>
    </row>
    <row r="64" spans="1:173" x14ac:dyDescent="0.2">
      <c r="A64" s="96" t="s">
        <v>121</v>
      </c>
      <c r="B64" s="17" t="s">
        <v>122</v>
      </c>
      <c r="C64" s="18">
        <f t="shared" ref="C64:F64" si="15">C65</f>
        <v>0</v>
      </c>
      <c r="D64" s="18">
        <f t="shared" si="15"/>
        <v>0</v>
      </c>
      <c r="E64" s="18">
        <f t="shared" si="15"/>
        <v>0</v>
      </c>
      <c r="F64" s="18">
        <f t="shared" si="15"/>
        <v>0</v>
      </c>
      <c r="G64" s="32"/>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32"/>
      <c r="FF64" s="32"/>
    </row>
    <row r="65" spans="1:162" s="6" customFormat="1" x14ac:dyDescent="0.2">
      <c r="A65" s="97" t="s">
        <v>123</v>
      </c>
      <c r="B65" s="27" t="s">
        <v>124</v>
      </c>
      <c r="C65" s="18"/>
      <c r="D65" s="18"/>
      <c r="E65" s="127"/>
      <c r="F65" s="21"/>
      <c r="G65" s="32"/>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32"/>
      <c r="FF65" s="32"/>
    </row>
    <row r="66" spans="1:162" s="6" customFormat="1" x14ac:dyDescent="0.2">
      <c r="A66" s="96" t="s">
        <v>125</v>
      </c>
      <c r="B66" s="17" t="s">
        <v>126</v>
      </c>
      <c r="C66" s="18">
        <f t="shared" ref="C66:F66" si="16">+C67</f>
        <v>250995450</v>
      </c>
      <c r="D66" s="18">
        <f t="shared" si="16"/>
        <v>250995450</v>
      </c>
      <c r="E66" s="18">
        <f t="shared" si="16"/>
        <v>248976012.19999999</v>
      </c>
      <c r="F66" s="18">
        <f t="shared" si="16"/>
        <v>164501690.19999999</v>
      </c>
      <c r="G66" s="32"/>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32"/>
      <c r="FF66" s="32"/>
    </row>
    <row r="67" spans="1:162" s="6" customFormat="1" x14ac:dyDescent="0.2">
      <c r="A67" s="96" t="s">
        <v>127</v>
      </c>
      <c r="B67" s="17" t="s">
        <v>128</v>
      </c>
      <c r="C67" s="18">
        <f t="shared" ref="C67:F67" si="17">+C68+C81</f>
        <v>250995450</v>
      </c>
      <c r="D67" s="18">
        <f t="shared" si="17"/>
        <v>250995450</v>
      </c>
      <c r="E67" s="18">
        <f t="shared" si="17"/>
        <v>248976012.19999999</v>
      </c>
      <c r="F67" s="18">
        <f t="shared" si="17"/>
        <v>164501690.19999999</v>
      </c>
      <c r="G67" s="32"/>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32"/>
      <c r="FF67" s="32"/>
    </row>
    <row r="68" spans="1:162" s="6" customFormat="1" x14ac:dyDescent="0.2">
      <c r="A68" s="96" t="s">
        <v>129</v>
      </c>
      <c r="B68" s="17" t="s">
        <v>130</v>
      </c>
      <c r="C68" s="18">
        <f t="shared" ref="C68:F68" si="18">C69+C70+C71+C72+C74+C75+C76+C77+C73+C78+C79+C80</f>
        <v>250995450</v>
      </c>
      <c r="D68" s="18">
        <f t="shared" si="18"/>
        <v>250995450</v>
      </c>
      <c r="E68" s="18">
        <f t="shared" si="18"/>
        <v>248965846.19999999</v>
      </c>
      <c r="F68" s="18">
        <f t="shared" si="18"/>
        <v>164501686.19999999</v>
      </c>
      <c r="G68" s="3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32"/>
      <c r="FF68" s="32"/>
    </row>
    <row r="69" spans="1:162" s="6" customFormat="1" ht="25.5" x14ac:dyDescent="0.2">
      <c r="A69" s="97" t="s">
        <v>131</v>
      </c>
      <c r="B69" s="27" t="s">
        <v>132</v>
      </c>
      <c r="C69" s="18"/>
      <c r="D69" s="18"/>
      <c r="E69" s="127"/>
      <c r="F69" s="21"/>
      <c r="G69" s="32"/>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32"/>
      <c r="FF69" s="32"/>
    </row>
    <row r="70" spans="1:162" s="6" customFormat="1" ht="25.5" x14ac:dyDescent="0.2">
      <c r="A70" s="97" t="s">
        <v>133</v>
      </c>
      <c r="B70" s="27" t="s">
        <v>134</v>
      </c>
      <c r="C70" s="18"/>
      <c r="D70" s="18"/>
      <c r="E70" s="127"/>
      <c r="F70" s="21"/>
      <c r="G70" s="3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32"/>
      <c r="FF70" s="32"/>
    </row>
    <row r="71" spans="1:162" s="6" customFormat="1" ht="25.5" x14ac:dyDescent="0.2">
      <c r="A71" s="104" t="s">
        <v>135</v>
      </c>
      <c r="B71" s="27" t="s">
        <v>136</v>
      </c>
      <c r="C71" s="18">
        <v>197678880</v>
      </c>
      <c r="D71" s="18">
        <v>197678880</v>
      </c>
      <c r="E71" s="127">
        <v>197678882</v>
      </c>
      <c r="F71" s="21">
        <f>E71-[1]venituri!$E$71</f>
        <v>144729912</v>
      </c>
      <c r="G71" s="3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32"/>
      <c r="FF71" s="32"/>
    </row>
    <row r="72" spans="1:162" s="6" customFormat="1" ht="25.5" x14ac:dyDescent="0.2">
      <c r="A72" s="97" t="s">
        <v>137</v>
      </c>
      <c r="B72" s="28" t="s">
        <v>138</v>
      </c>
      <c r="C72" s="18"/>
      <c r="D72" s="18"/>
      <c r="E72" s="127"/>
      <c r="F72" s="21"/>
      <c r="G72" s="3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32"/>
      <c r="FF72" s="32"/>
    </row>
    <row r="73" spans="1:162" s="6" customFormat="1" x14ac:dyDescent="0.2">
      <c r="A73" s="97" t="s">
        <v>139</v>
      </c>
      <c r="B73" s="28" t="s">
        <v>140</v>
      </c>
      <c r="C73" s="18"/>
      <c r="D73" s="18"/>
      <c r="E73" s="127"/>
      <c r="F73" s="21"/>
      <c r="G73" s="3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32"/>
      <c r="FF73" s="32"/>
    </row>
    <row r="74" spans="1:162" s="6" customFormat="1" ht="25.5" x14ac:dyDescent="0.2">
      <c r="A74" s="97" t="s">
        <v>141</v>
      </c>
      <c r="B74" s="28" t="s">
        <v>142</v>
      </c>
      <c r="C74" s="18"/>
      <c r="D74" s="18"/>
      <c r="E74" s="127"/>
      <c r="F74" s="21"/>
      <c r="G74" s="3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32"/>
      <c r="FF74" s="32"/>
    </row>
    <row r="75" spans="1:162" s="6" customFormat="1" ht="25.5" x14ac:dyDescent="0.2">
      <c r="A75" s="97" t="s">
        <v>143</v>
      </c>
      <c r="B75" s="28" t="s">
        <v>144</v>
      </c>
      <c r="C75" s="18"/>
      <c r="D75" s="18"/>
      <c r="E75" s="127"/>
      <c r="F75" s="21"/>
      <c r="G75" s="3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32"/>
      <c r="FF75" s="32"/>
    </row>
    <row r="76" spans="1:162" s="6" customFormat="1" ht="25.5" x14ac:dyDescent="0.2">
      <c r="A76" s="97" t="s">
        <v>145</v>
      </c>
      <c r="B76" s="28" t="s">
        <v>146</v>
      </c>
      <c r="C76" s="18"/>
      <c r="D76" s="18"/>
      <c r="E76" s="127"/>
      <c r="F76" s="21"/>
      <c r="G76" s="3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32"/>
      <c r="FF76" s="32"/>
    </row>
    <row r="77" spans="1:162" s="6" customFormat="1" ht="51" x14ac:dyDescent="0.2">
      <c r="A77" s="97" t="s">
        <v>147</v>
      </c>
      <c r="B77" s="28" t="s">
        <v>148</v>
      </c>
      <c r="C77" s="18"/>
      <c r="D77" s="18"/>
      <c r="E77" s="127"/>
      <c r="F77" s="21"/>
      <c r="G77" s="3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32"/>
      <c r="FF77" s="32"/>
    </row>
    <row r="78" spans="1:162" s="6" customFormat="1" ht="25.5" x14ac:dyDescent="0.2">
      <c r="A78" s="97" t="s">
        <v>149</v>
      </c>
      <c r="B78" s="28" t="s">
        <v>150</v>
      </c>
      <c r="C78" s="18">
        <v>22975030</v>
      </c>
      <c r="D78" s="18">
        <v>22975030</v>
      </c>
      <c r="E78" s="127">
        <v>22344729.199999999</v>
      </c>
      <c r="F78" s="21">
        <f>E78-[1]venituri!$E$78</f>
        <v>3445099.1999999993</v>
      </c>
      <c r="G78" s="3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32"/>
      <c r="FF78" s="32"/>
    </row>
    <row r="79" spans="1:162" s="6" customFormat="1" ht="25.5" x14ac:dyDescent="0.2">
      <c r="A79" s="97" t="s">
        <v>151</v>
      </c>
      <c r="B79" s="28" t="s">
        <v>152</v>
      </c>
      <c r="C79" s="18"/>
      <c r="D79" s="18"/>
      <c r="E79" s="127"/>
      <c r="F79" s="21"/>
      <c r="G79" s="3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32"/>
      <c r="FF79" s="32"/>
    </row>
    <row r="80" spans="1:162" s="6" customFormat="1" ht="51" x14ac:dyDescent="0.2">
      <c r="A80" s="97" t="s">
        <v>153</v>
      </c>
      <c r="B80" s="28" t="s">
        <v>154</v>
      </c>
      <c r="C80" s="18">
        <v>30341540</v>
      </c>
      <c r="D80" s="18">
        <v>30341540</v>
      </c>
      <c r="E80" s="127">
        <v>28942235</v>
      </c>
      <c r="F80" s="21">
        <f>E80-[1]venituri!$E$80</f>
        <v>16326675</v>
      </c>
      <c r="G80" s="3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32"/>
      <c r="FF80" s="32"/>
    </row>
    <row r="81" spans="1:162" x14ac:dyDescent="0.2">
      <c r="A81" s="96" t="s">
        <v>155</v>
      </c>
      <c r="B81" s="17" t="s">
        <v>156</v>
      </c>
      <c r="C81" s="18">
        <f t="shared" ref="C81:F81" si="19">+C82+C83+C84+C85+C86+C87+C88+C89</f>
        <v>0</v>
      </c>
      <c r="D81" s="18">
        <f t="shared" si="19"/>
        <v>0</v>
      </c>
      <c r="E81" s="18">
        <f t="shared" si="19"/>
        <v>10166</v>
      </c>
      <c r="F81" s="18">
        <f t="shared" si="19"/>
        <v>4</v>
      </c>
      <c r="G81" s="3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32"/>
      <c r="FF81" s="32"/>
    </row>
    <row r="82" spans="1:162" ht="25.5" x14ac:dyDescent="0.2">
      <c r="A82" s="97" t="s">
        <v>157</v>
      </c>
      <c r="B82" s="20" t="s">
        <v>158</v>
      </c>
      <c r="C82" s="18"/>
      <c r="D82" s="18"/>
      <c r="E82" s="127"/>
      <c r="F82" s="21"/>
      <c r="G82" s="3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32"/>
      <c r="FF82" s="32"/>
    </row>
    <row r="83" spans="1:162" ht="25.5" x14ac:dyDescent="0.2">
      <c r="A83" s="97" t="s">
        <v>159</v>
      </c>
      <c r="B83" s="29" t="s">
        <v>138</v>
      </c>
      <c r="C83" s="18"/>
      <c r="D83" s="18"/>
      <c r="E83" s="127"/>
      <c r="F83" s="21"/>
      <c r="G83" s="3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32"/>
      <c r="FF83" s="32"/>
    </row>
    <row r="84" spans="1:162" ht="38.25" x14ac:dyDescent="0.2">
      <c r="A84" s="97" t="s">
        <v>160</v>
      </c>
      <c r="B84" s="20" t="s">
        <v>161</v>
      </c>
      <c r="C84" s="18"/>
      <c r="D84" s="18"/>
      <c r="E84" s="127">
        <v>10118</v>
      </c>
      <c r="F84" s="21">
        <f>E84-[1]venituri!$E$84</f>
        <v>0</v>
      </c>
      <c r="G84" s="3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32"/>
      <c r="FF84" s="32"/>
    </row>
    <row r="85" spans="1:162" ht="38.25" x14ac:dyDescent="0.2">
      <c r="A85" s="97" t="s">
        <v>162</v>
      </c>
      <c r="B85" s="20" t="s">
        <v>163</v>
      </c>
      <c r="C85" s="18"/>
      <c r="D85" s="18"/>
      <c r="E85" s="127"/>
      <c r="F85" s="21"/>
      <c r="G85" s="3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32"/>
      <c r="FF85" s="32"/>
    </row>
    <row r="86" spans="1:162" ht="25.5" x14ac:dyDescent="0.2">
      <c r="A86" s="97" t="s">
        <v>164</v>
      </c>
      <c r="B86" s="20" t="s">
        <v>142</v>
      </c>
      <c r="C86" s="18"/>
      <c r="D86" s="18"/>
      <c r="E86" s="127"/>
      <c r="F86" s="21"/>
      <c r="G86" s="3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32"/>
      <c r="FF86" s="32"/>
    </row>
    <row r="87" spans="1:162" x14ac:dyDescent="0.2">
      <c r="A87" s="101" t="s">
        <v>165</v>
      </c>
      <c r="B87" s="30" t="s">
        <v>166</v>
      </c>
      <c r="C87" s="18"/>
      <c r="D87" s="18"/>
      <c r="E87" s="127"/>
      <c r="F87" s="21"/>
      <c r="G87" s="32"/>
      <c r="AQ87" s="32"/>
      <c r="BQ87" s="32"/>
      <c r="BR87" s="32"/>
      <c r="BS87" s="32"/>
      <c r="CK87" s="32"/>
    </row>
    <row r="88" spans="1:162" ht="63.75" x14ac:dyDescent="0.2">
      <c r="A88" s="20" t="s">
        <v>167</v>
      </c>
      <c r="B88" s="31" t="s">
        <v>168</v>
      </c>
      <c r="C88" s="18"/>
      <c r="D88" s="18"/>
      <c r="E88" s="127">
        <v>48</v>
      </c>
      <c r="F88" s="21">
        <f>E88-[1]venituri!$E$88</f>
        <v>4</v>
      </c>
      <c r="G88" s="32"/>
      <c r="BQ88" s="32"/>
      <c r="BR88" s="32"/>
      <c r="BS88" s="32"/>
      <c r="CK88" s="32"/>
    </row>
    <row r="89" spans="1:162" ht="25.5" x14ac:dyDescent="0.2">
      <c r="A89" s="20" t="s">
        <v>169</v>
      </c>
      <c r="B89" s="33" t="s">
        <v>170</v>
      </c>
      <c r="C89" s="18"/>
      <c r="D89" s="18"/>
      <c r="E89" s="127"/>
      <c r="F89" s="21"/>
      <c r="G89" s="32"/>
      <c r="BQ89" s="32"/>
      <c r="BR89" s="32"/>
      <c r="BS89" s="32"/>
      <c r="CK89" s="32"/>
    </row>
    <row r="90" spans="1:162" ht="38.25" x14ac:dyDescent="0.2">
      <c r="A90" s="20" t="s">
        <v>171</v>
      </c>
      <c r="B90" s="34" t="s">
        <v>172</v>
      </c>
      <c r="C90" s="22">
        <f t="shared" ref="C90:F90" si="20">C93+C91</f>
        <v>0</v>
      </c>
      <c r="D90" s="22">
        <f t="shared" si="20"/>
        <v>0</v>
      </c>
      <c r="E90" s="22">
        <f t="shared" si="20"/>
        <v>0</v>
      </c>
      <c r="F90" s="22">
        <f t="shared" si="20"/>
        <v>0</v>
      </c>
      <c r="G90" s="32"/>
      <c r="BQ90" s="32"/>
      <c r="BR90" s="32"/>
      <c r="BS90" s="32"/>
      <c r="CK90" s="32"/>
    </row>
    <row r="91" spans="1:162" x14ac:dyDescent="0.2">
      <c r="A91" s="20" t="s">
        <v>173</v>
      </c>
      <c r="B91" s="33" t="s">
        <v>174</v>
      </c>
      <c r="C91" s="22">
        <f t="shared" ref="C91:F91" si="21">C92</f>
        <v>0</v>
      </c>
      <c r="D91" s="22">
        <f t="shared" si="21"/>
        <v>0</v>
      </c>
      <c r="E91" s="22">
        <f t="shared" si="21"/>
        <v>0</v>
      </c>
      <c r="F91" s="22">
        <f t="shared" si="21"/>
        <v>0</v>
      </c>
      <c r="G91" s="32"/>
      <c r="BQ91" s="32"/>
      <c r="BR91" s="32"/>
      <c r="BS91" s="32"/>
      <c r="CK91" s="32"/>
    </row>
    <row r="92" spans="1:162" x14ac:dyDescent="0.2">
      <c r="A92" s="20" t="s">
        <v>175</v>
      </c>
      <c r="B92" s="33" t="s">
        <v>176</v>
      </c>
      <c r="C92" s="22"/>
      <c r="D92" s="22"/>
      <c r="E92" s="22"/>
      <c r="F92" s="22"/>
      <c r="G92" s="32"/>
      <c r="BQ92" s="32"/>
      <c r="BR92" s="32"/>
      <c r="BS92" s="32"/>
      <c r="CK92" s="32"/>
    </row>
    <row r="93" spans="1:162" x14ac:dyDescent="0.2">
      <c r="A93" s="20" t="s">
        <v>177</v>
      </c>
      <c r="B93" s="33" t="s">
        <v>178</v>
      </c>
      <c r="C93" s="22">
        <f t="shared" ref="C93:F93" si="22">C94</f>
        <v>0</v>
      </c>
      <c r="D93" s="22">
        <f t="shared" si="22"/>
        <v>0</v>
      </c>
      <c r="E93" s="22">
        <f t="shared" si="22"/>
        <v>0</v>
      </c>
      <c r="F93" s="22">
        <f t="shared" si="22"/>
        <v>0</v>
      </c>
      <c r="G93" s="32"/>
      <c r="BQ93" s="32"/>
      <c r="BR93" s="32"/>
      <c r="BS93" s="32"/>
      <c r="CK93" s="32"/>
    </row>
    <row r="94" spans="1:162" x14ac:dyDescent="0.2">
      <c r="A94" s="20" t="s">
        <v>179</v>
      </c>
      <c r="B94" s="33" t="s">
        <v>180</v>
      </c>
      <c r="C94" s="18"/>
      <c r="D94" s="18"/>
      <c r="E94" s="127"/>
      <c r="F94" s="21"/>
      <c r="G94" s="32"/>
      <c r="BQ94" s="32"/>
      <c r="BR94" s="32"/>
      <c r="BS94" s="32"/>
      <c r="CK94" s="32"/>
    </row>
    <row r="95" spans="1:162" ht="38.25" x14ac:dyDescent="0.2">
      <c r="A95" s="20" t="s">
        <v>181</v>
      </c>
      <c r="B95" s="34" t="s">
        <v>172</v>
      </c>
      <c r="C95" s="22">
        <f t="shared" ref="C95:F95" si="23">C96+C99</f>
        <v>0</v>
      </c>
      <c r="D95" s="22">
        <f t="shared" si="23"/>
        <v>0</v>
      </c>
      <c r="E95" s="22">
        <f t="shared" si="23"/>
        <v>0</v>
      </c>
      <c r="F95" s="22">
        <f t="shared" si="23"/>
        <v>0</v>
      </c>
      <c r="G95" s="32"/>
      <c r="BQ95" s="32"/>
      <c r="BR95" s="32"/>
      <c r="BS95" s="32"/>
      <c r="CK95" s="32"/>
    </row>
    <row r="96" spans="1:162" x14ac:dyDescent="0.2">
      <c r="A96" s="20" t="s">
        <v>182</v>
      </c>
      <c r="B96" s="33" t="s">
        <v>178</v>
      </c>
      <c r="C96" s="22">
        <f t="shared" ref="C96:F96" si="24">C97+C98</f>
        <v>0</v>
      </c>
      <c r="D96" s="22">
        <f t="shared" si="24"/>
        <v>0</v>
      </c>
      <c r="E96" s="22">
        <f t="shared" si="24"/>
        <v>0</v>
      </c>
      <c r="F96" s="22">
        <f t="shared" si="24"/>
        <v>0</v>
      </c>
      <c r="G96" s="32"/>
      <c r="BQ96" s="32"/>
      <c r="BR96" s="32"/>
      <c r="BS96" s="32"/>
      <c r="CK96" s="32"/>
    </row>
    <row r="97" spans="1:89" x14ac:dyDescent="0.2">
      <c r="A97" s="20" t="s">
        <v>183</v>
      </c>
      <c r="B97" s="33" t="s">
        <v>184</v>
      </c>
      <c r="C97" s="18"/>
      <c r="D97" s="18"/>
      <c r="E97" s="127"/>
      <c r="F97" s="21"/>
      <c r="G97" s="32"/>
      <c r="BQ97" s="32"/>
      <c r="BR97" s="32"/>
      <c r="BS97" s="32"/>
      <c r="CK97" s="32"/>
    </row>
    <row r="98" spans="1:89" x14ac:dyDescent="0.2">
      <c r="A98" s="20" t="s">
        <v>185</v>
      </c>
      <c r="B98" s="33" t="s">
        <v>186</v>
      </c>
      <c r="C98" s="18"/>
      <c r="D98" s="18"/>
      <c r="E98" s="127"/>
      <c r="F98" s="21"/>
      <c r="G98" s="32"/>
      <c r="BQ98" s="32"/>
      <c r="BR98" s="32"/>
      <c r="BS98" s="32"/>
      <c r="CK98" s="32"/>
    </row>
    <row r="99" spans="1:89" x14ac:dyDescent="0.2">
      <c r="A99" s="20" t="s">
        <v>187</v>
      </c>
      <c r="B99" s="34" t="s">
        <v>516</v>
      </c>
      <c r="C99" s="22">
        <f t="shared" ref="C99:F99" si="25">C100+C101</f>
        <v>0</v>
      </c>
      <c r="D99" s="22">
        <f t="shared" si="25"/>
        <v>0</v>
      </c>
      <c r="E99" s="22">
        <f t="shared" si="25"/>
        <v>0</v>
      </c>
      <c r="F99" s="22">
        <f t="shared" si="25"/>
        <v>0</v>
      </c>
      <c r="G99" s="32"/>
      <c r="BQ99" s="32"/>
      <c r="BR99" s="32"/>
      <c r="BS99" s="32"/>
      <c r="CK99" s="32"/>
    </row>
    <row r="100" spans="1:89" x14ac:dyDescent="0.2">
      <c r="A100" s="20" t="s">
        <v>188</v>
      </c>
      <c r="B100" s="33" t="s">
        <v>184</v>
      </c>
      <c r="C100" s="18"/>
      <c r="D100" s="18"/>
      <c r="E100" s="127"/>
      <c r="F100" s="21"/>
      <c r="G100" s="32"/>
      <c r="BQ100" s="32"/>
      <c r="BR100" s="32"/>
      <c r="BS100" s="32"/>
      <c r="CK100" s="32"/>
    </row>
    <row r="101" spans="1:89" x14ac:dyDescent="0.2">
      <c r="A101" s="20" t="s">
        <v>189</v>
      </c>
      <c r="B101" s="33" t="s">
        <v>186</v>
      </c>
      <c r="C101" s="18"/>
      <c r="D101" s="18"/>
      <c r="E101" s="127"/>
      <c r="F101" s="21"/>
      <c r="G101" s="32"/>
      <c r="BQ101" s="32"/>
      <c r="BR101" s="32"/>
      <c r="BS101" s="32"/>
      <c r="CK101" s="32"/>
    </row>
    <row r="102" spans="1:89" ht="25.5" x14ac:dyDescent="0.2">
      <c r="A102" s="35" t="s">
        <v>190</v>
      </c>
      <c r="B102" s="36" t="s">
        <v>191</v>
      </c>
      <c r="C102" s="22">
        <f t="shared" ref="C102:F102" si="26">C103+C106</f>
        <v>0</v>
      </c>
      <c r="D102" s="22">
        <f t="shared" si="26"/>
        <v>0</v>
      </c>
      <c r="E102" s="22">
        <f t="shared" si="26"/>
        <v>0</v>
      </c>
      <c r="F102" s="22">
        <f t="shared" si="26"/>
        <v>0</v>
      </c>
      <c r="G102" s="32"/>
      <c r="BQ102" s="32"/>
      <c r="BR102" s="32"/>
      <c r="BS102" s="32"/>
      <c r="CK102" s="32"/>
    </row>
    <row r="103" spans="1:89" ht="38.25" x14ac:dyDescent="0.2">
      <c r="A103" s="20" t="s">
        <v>192</v>
      </c>
      <c r="B103" s="36" t="s">
        <v>172</v>
      </c>
      <c r="C103" s="22">
        <f t="shared" ref="C103:F103" si="27">C104+C105</f>
        <v>0</v>
      </c>
      <c r="D103" s="22">
        <f t="shared" si="27"/>
        <v>0</v>
      </c>
      <c r="E103" s="22">
        <f t="shared" si="27"/>
        <v>0</v>
      </c>
      <c r="F103" s="22">
        <f t="shared" si="27"/>
        <v>0</v>
      </c>
      <c r="G103" s="32"/>
      <c r="BQ103" s="32"/>
      <c r="BR103" s="32"/>
      <c r="BS103" s="32"/>
      <c r="CK103" s="32"/>
    </row>
    <row r="104" spans="1:89" x14ac:dyDescent="0.2">
      <c r="A104" s="20" t="s">
        <v>193</v>
      </c>
      <c r="B104" s="20" t="s">
        <v>194</v>
      </c>
      <c r="C104" s="22"/>
      <c r="D104" s="22"/>
      <c r="E104" s="22"/>
      <c r="F104" s="22"/>
      <c r="G104" s="32"/>
      <c r="BQ104" s="32"/>
      <c r="BR104" s="32"/>
      <c r="BS104" s="32"/>
      <c r="CK104" s="32"/>
    </row>
    <row r="105" spans="1:89" ht="26.25" customHeight="1" x14ac:dyDescent="0.2">
      <c r="A105" s="20" t="s">
        <v>195</v>
      </c>
      <c r="B105" s="20" t="s">
        <v>196</v>
      </c>
      <c r="C105" s="22"/>
      <c r="D105" s="22"/>
      <c r="E105" s="22"/>
      <c r="F105" s="22"/>
      <c r="G105" s="32"/>
      <c r="BQ105" s="32"/>
      <c r="BR105" s="32"/>
      <c r="BS105" s="32"/>
      <c r="CK105" s="32"/>
    </row>
    <row r="106" spans="1:89" x14ac:dyDescent="0.2">
      <c r="A106" s="39"/>
      <c r="B106" s="37" t="s">
        <v>197</v>
      </c>
      <c r="C106" s="22">
        <f t="shared" ref="C106:F108" si="28">C107</f>
        <v>0</v>
      </c>
      <c r="D106" s="22">
        <f t="shared" si="28"/>
        <v>0</v>
      </c>
      <c r="E106" s="22">
        <f t="shared" si="28"/>
        <v>0</v>
      </c>
      <c r="F106" s="22">
        <f t="shared" si="28"/>
        <v>0</v>
      </c>
      <c r="G106" s="32"/>
      <c r="BQ106" s="32"/>
      <c r="BR106" s="32"/>
      <c r="BS106" s="32"/>
      <c r="CK106" s="32"/>
    </row>
    <row r="107" spans="1:89" x14ac:dyDescent="0.2">
      <c r="A107" s="20" t="s">
        <v>198</v>
      </c>
      <c r="B107" s="37" t="s">
        <v>199</v>
      </c>
      <c r="C107" s="22">
        <f t="shared" si="28"/>
        <v>0</v>
      </c>
      <c r="D107" s="22">
        <f t="shared" si="28"/>
        <v>0</v>
      </c>
      <c r="E107" s="22">
        <f t="shared" si="28"/>
        <v>0</v>
      </c>
      <c r="F107" s="22">
        <f t="shared" si="28"/>
        <v>0</v>
      </c>
      <c r="G107" s="32"/>
      <c r="BQ107" s="32"/>
      <c r="BR107" s="32"/>
      <c r="BS107" s="32"/>
      <c r="CK107" s="32"/>
    </row>
    <row r="108" spans="1:89" ht="25.5" x14ac:dyDescent="0.2">
      <c r="A108" s="20" t="s">
        <v>200</v>
      </c>
      <c r="B108" s="37" t="s">
        <v>201</v>
      </c>
      <c r="C108" s="22">
        <f t="shared" si="28"/>
        <v>0</v>
      </c>
      <c r="D108" s="22">
        <f t="shared" si="28"/>
        <v>0</v>
      </c>
      <c r="E108" s="22">
        <f t="shared" si="28"/>
        <v>0</v>
      </c>
      <c r="F108" s="22">
        <f t="shared" si="28"/>
        <v>0</v>
      </c>
      <c r="G108" s="32"/>
      <c r="BQ108" s="32"/>
      <c r="BR108" s="32"/>
      <c r="BS108" s="32"/>
      <c r="CK108" s="32"/>
    </row>
    <row r="109" spans="1:89" x14ac:dyDescent="0.2">
      <c r="A109" s="20" t="s">
        <v>202</v>
      </c>
      <c r="B109" s="38" t="s">
        <v>203</v>
      </c>
      <c r="C109" s="18"/>
      <c r="D109" s="18"/>
      <c r="E109" s="127"/>
      <c r="F109" s="22"/>
      <c r="CK109" s="32"/>
    </row>
    <row r="110" spans="1:89" ht="12" customHeight="1" x14ac:dyDescent="0.2">
      <c r="A110" s="36" t="s">
        <v>204</v>
      </c>
      <c r="B110" s="36" t="s">
        <v>205</v>
      </c>
      <c r="C110" s="22">
        <f t="shared" ref="C110:F110" si="29">C111</f>
        <v>0</v>
      </c>
      <c r="D110" s="22">
        <f t="shared" si="29"/>
        <v>0</v>
      </c>
      <c r="E110" s="22">
        <f t="shared" si="29"/>
        <v>1346878</v>
      </c>
      <c r="F110" s="22">
        <f t="shared" si="29"/>
        <v>4131380</v>
      </c>
      <c r="CK110" s="32"/>
    </row>
    <row r="111" spans="1:89" ht="25.5" x14ac:dyDescent="0.2">
      <c r="A111" s="20" t="s">
        <v>206</v>
      </c>
      <c r="B111" s="20" t="s">
        <v>207</v>
      </c>
      <c r="C111" s="18"/>
      <c r="D111" s="18"/>
      <c r="E111" s="127">
        <v>1346878</v>
      </c>
      <c r="F111" s="21">
        <f>E111-[1]venituri!$E$111</f>
        <v>4131380</v>
      </c>
      <c r="CK111" s="32"/>
    </row>
    <row r="112" spans="1:89" x14ac:dyDescent="0.2">
      <c r="CK112" s="32"/>
    </row>
    <row r="113" spans="2:89" x14ac:dyDescent="0.2">
      <c r="CK113" s="32"/>
    </row>
    <row r="114" spans="2:89" x14ac:dyDescent="0.2">
      <c r="B114" s="11" t="s">
        <v>530</v>
      </c>
      <c r="D114" s="41" t="s">
        <v>531</v>
      </c>
      <c r="CK114" s="32"/>
    </row>
    <row r="115" spans="2:89" x14ac:dyDescent="0.2">
      <c r="B115" s="11" t="s">
        <v>532</v>
      </c>
      <c r="D115" s="41" t="s">
        <v>533</v>
      </c>
      <c r="CK115" s="32"/>
    </row>
    <row r="116" spans="2:89" x14ac:dyDescent="0.2">
      <c r="CK116" s="32"/>
    </row>
    <row r="117" spans="2:89" x14ac:dyDescent="0.2">
      <c r="CK117" s="32"/>
    </row>
    <row r="118" spans="2:89" x14ac:dyDescent="0.2">
      <c r="D118" s="41" t="s">
        <v>534</v>
      </c>
      <c r="CK118" s="32"/>
    </row>
    <row r="119" spans="2:89" x14ac:dyDescent="0.2">
      <c r="D119" s="41" t="s">
        <v>535</v>
      </c>
      <c r="CK119" s="32"/>
    </row>
    <row r="120" spans="2:89" x14ac:dyDescent="0.2">
      <c r="D120" s="41" t="s">
        <v>536</v>
      </c>
      <c r="CK120" s="32"/>
    </row>
    <row r="121" spans="2:89" x14ac:dyDescent="0.2">
      <c r="CK121" s="32"/>
    </row>
    <row r="122" spans="2:89" x14ac:dyDescent="0.2">
      <c r="CK122" s="32"/>
    </row>
    <row r="123" spans="2:89" x14ac:dyDescent="0.2">
      <c r="CK123" s="32"/>
    </row>
    <row r="124" spans="2:89" x14ac:dyDescent="0.2">
      <c r="CK124" s="32"/>
    </row>
    <row r="125" spans="2:89" x14ac:dyDescent="0.2">
      <c r="CK125" s="32"/>
    </row>
    <row r="126" spans="2:89" x14ac:dyDescent="0.2">
      <c r="CK126" s="32"/>
    </row>
    <row r="127" spans="2:89" x14ac:dyDescent="0.2">
      <c r="CK127" s="32"/>
    </row>
    <row r="128" spans="2:89" x14ac:dyDescent="0.2">
      <c r="CK128" s="32"/>
    </row>
    <row r="129" spans="89:89" x14ac:dyDescent="0.2">
      <c r="CK129" s="32"/>
    </row>
    <row r="130" spans="89:89" x14ac:dyDescent="0.2">
      <c r="CK130" s="32"/>
    </row>
    <row r="131" spans="89:89" x14ac:dyDescent="0.2">
      <c r="CK131" s="32"/>
    </row>
    <row r="132" spans="89:89" x14ac:dyDescent="0.2">
      <c r="CK132" s="32"/>
    </row>
    <row r="133" spans="89:89" x14ac:dyDescent="0.2">
      <c r="CK133" s="32"/>
    </row>
    <row r="134" spans="89:89" x14ac:dyDescent="0.2">
      <c r="CK134" s="32"/>
    </row>
    <row r="135" spans="89:89" x14ac:dyDescent="0.2">
      <c r="CK135" s="32"/>
    </row>
    <row r="136" spans="89:89" x14ac:dyDescent="0.2">
      <c r="CK136" s="32"/>
    </row>
    <row r="137" spans="89:89" x14ac:dyDescent="0.2">
      <c r="CK137" s="32"/>
    </row>
    <row r="138" spans="89:89" x14ac:dyDescent="0.2">
      <c r="CK138" s="32"/>
    </row>
    <row r="139" spans="89:89" x14ac:dyDescent="0.2">
      <c r="CK139" s="32"/>
    </row>
    <row r="140" spans="89:89" x14ac:dyDescent="0.2">
      <c r="CK140" s="32"/>
    </row>
    <row r="141" spans="89:89" x14ac:dyDescent="0.2">
      <c r="CK141" s="32"/>
    </row>
    <row r="142" spans="89:89" x14ac:dyDescent="0.2">
      <c r="CK142" s="32"/>
    </row>
    <row r="143" spans="89:89" x14ac:dyDescent="0.2">
      <c r="CK143" s="32"/>
    </row>
    <row r="144" spans="89:89" x14ac:dyDescent="0.2">
      <c r="CK144" s="32"/>
    </row>
    <row r="145" spans="1:89" s="6" customFormat="1" x14ac:dyDescent="0.2">
      <c r="A145" s="40"/>
      <c r="B145" s="11"/>
      <c r="C145" s="41"/>
      <c r="D145" s="41"/>
      <c r="E145" s="41"/>
      <c r="F145" s="11"/>
      <c r="CK145" s="32"/>
    </row>
    <row r="146" spans="1:89" s="6" customFormat="1" x14ac:dyDescent="0.2">
      <c r="A146" s="40"/>
      <c r="B146" s="11"/>
      <c r="C146" s="41"/>
      <c r="D146" s="41"/>
      <c r="E146" s="41"/>
      <c r="F146" s="11"/>
      <c r="CK146" s="32"/>
    </row>
    <row r="147" spans="1:89" s="6" customFormat="1" x14ac:dyDescent="0.2">
      <c r="A147" s="40"/>
      <c r="B147" s="11"/>
      <c r="C147" s="41"/>
      <c r="D147" s="41"/>
      <c r="E147" s="41"/>
      <c r="F147" s="11"/>
      <c r="CK147" s="32"/>
    </row>
    <row r="148" spans="1:89" s="6" customFormat="1" x14ac:dyDescent="0.2">
      <c r="A148" s="40"/>
      <c r="B148" s="11"/>
      <c r="C148" s="41"/>
      <c r="D148" s="41"/>
      <c r="E148" s="41"/>
      <c r="F148" s="11"/>
      <c r="CK148" s="32"/>
    </row>
    <row r="149" spans="1:89" s="6" customFormat="1" x14ac:dyDescent="0.2">
      <c r="A149" s="40"/>
      <c r="B149" s="11"/>
      <c r="C149" s="41"/>
      <c r="D149" s="41"/>
      <c r="E149" s="41"/>
      <c r="F149" s="11"/>
      <c r="CK149" s="32"/>
    </row>
    <row r="150" spans="1:89" s="6" customFormat="1" x14ac:dyDescent="0.2">
      <c r="A150" s="40"/>
      <c r="B150" s="11"/>
      <c r="C150" s="41"/>
      <c r="D150" s="41"/>
      <c r="E150" s="41"/>
      <c r="F150" s="11"/>
      <c r="CK150" s="32"/>
    </row>
    <row r="151" spans="1:89" s="6" customFormat="1" x14ac:dyDescent="0.2">
      <c r="A151" s="40"/>
      <c r="B151" s="11"/>
      <c r="C151" s="41"/>
      <c r="D151" s="41"/>
      <c r="E151" s="41"/>
      <c r="F151" s="11"/>
      <c r="CK151" s="32"/>
    </row>
    <row r="152" spans="1:89" s="6" customFormat="1" x14ac:dyDescent="0.2">
      <c r="A152" s="40"/>
      <c r="B152" s="11"/>
      <c r="C152" s="41"/>
      <c r="D152" s="41"/>
      <c r="E152" s="41"/>
      <c r="F152" s="11"/>
      <c r="CK152" s="32"/>
    </row>
    <row r="153" spans="1:89" s="6" customFormat="1" x14ac:dyDescent="0.2">
      <c r="A153" s="40"/>
      <c r="B153" s="11"/>
      <c r="C153" s="41"/>
      <c r="D153" s="41"/>
      <c r="E153" s="41"/>
      <c r="F153" s="11"/>
      <c r="CK153" s="32"/>
    </row>
    <row r="154" spans="1:89" s="6" customFormat="1" x14ac:dyDescent="0.2">
      <c r="A154" s="40"/>
      <c r="B154" s="11"/>
      <c r="C154" s="41"/>
      <c r="D154" s="41"/>
      <c r="E154" s="41"/>
      <c r="F154" s="11"/>
      <c r="CK154" s="32"/>
    </row>
    <row r="155" spans="1:89" s="6" customFormat="1" x14ac:dyDescent="0.2">
      <c r="A155" s="40"/>
      <c r="B155" s="11"/>
      <c r="C155" s="41"/>
      <c r="D155" s="41"/>
      <c r="E155" s="41"/>
      <c r="F155" s="11"/>
      <c r="CK155" s="32"/>
    </row>
    <row r="156" spans="1:89" s="6" customFormat="1" x14ac:dyDescent="0.2">
      <c r="A156" s="40"/>
      <c r="B156" s="11"/>
      <c r="C156" s="41"/>
      <c r="D156" s="41"/>
      <c r="E156" s="41"/>
      <c r="F156" s="11"/>
      <c r="CK156" s="32"/>
    </row>
  </sheetData>
  <protectedRanges>
    <protectedRange sqref="E82:F83 C24:F24 C56:F56 C58:F58 C66:F67 C81:F81 E94:F94 E97:F98 E100:F101 E17:F23 E25:F27 E30:F51 E55:F55 F60:F61 E63:F63 E71:F80 F84 E87:F89 F111" name="Zonă1" securityDescriptor="O:WDG:WDD:(A;;CC;;;AN)(A;;CC;;;AU)(A;;CC;;;WD)"/>
  </protectedRanges>
  <mergeCells count="31">
    <mergeCell ref="EU4:EY4"/>
    <mergeCell ref="EZ4:FD4"/>
    <mergeCell ref="DQ4:DU4"/>
    <mergeCell ref="DV4:DZ4"/>
    <mergeCell ref="EA4:EE4"/>
    <mergeCell ref="EF4:EJ4"/>
    <mergeCell ref="EK4:EO4"/>
    <mergeCell ref="EP4:ET4"/>
    <mergeCell ref="DL4:DP4"/>
    <mergeCell ref="BI4:BM4"/>
    <mergeCell ref="BN4:BR4"/>
    <mergeCell ref="BS4:BW4"/>
    <mergeCell ref="BX4:CB4"/>
    <mergeCell ref="CC4:CG4"/>
    <mergeCell ref="CH4:CL4"/>
    <mergeCell ref="CM4:CQ4"/>
    <mergeCell ref="CR4:CV4"/>
    <mergeCell ref="CW4:DA4"/>
    <mergeCell ref="DB4:DF4"/>
    <mergeCell ref="DG4:DK4"/>
    <mergeCell ref="BD4:BH4"/>
    <mergeCell ref="H4:J4"/>
    <mergeCell ref="K4:O4"/>
    <mergeCell ref="P4:T4"/>
    <mergeCell ref="U4:Y4"/>
    <mergeCell ref="Z4:AD4"/>
    <mergeCell ref="AE4:AI4"/>
    <mergeCell ref="AJ4:AN4"/>
    <mergeCell ref="AO4:AS4"/>
    <mergeCell ref="AT4:AX4"/>
    <mergeCell ref="AY4:BC4"/>
  </mergeCells>
  <pageMargins left="0.75" right="0.75" top="1" bottom="1" header="0.5" footer="0.5"/>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M317"/>
  <sheetViews>
    <sheetView zoomScale="90" zoomScaleNormal="90" workbookViewId="0">
      <pane xSplit="3" ySplit="6" topLeftCell="D13" activePane="bottomRight" state="frozen"/>
      <selection activeCell="G7" sqref="G7:H290"/>
      <selection pane="topRight" activeCell="G7" sqref="G7:H290"/>
      <selection pane="bottomLeft" activeCell="G7" sqref="G7:H290"/>
      <selection pane="bottomRight" activeCell="I1" sqref="I1:I1048576"/>
    </sheetView>
  </sheetViews>
  <sheetFormatPr defaultRowHeight="15" x14ac:dyDescent="0.3"/>
  <cols>
    <col min="1" max="1" width="14.42578125" style="42" customWidth="1"/>
    <col min="2" max="2" width="71.28515625" style="44" customWidth="1"/>
    <col min="3" max="3" width="5" style="44" bestFit="1" customWidth="1"/>
    <col min="4" max="4" width="17.28515625" style="46" customWidth="1"/>
    <col min="5" max="5" width="20" style="44" customWidth="1"/>
    <col min="6" max="6" width="15.7109375" style="44" bestFit="1" customWidth="1"/>
    <col min="7" max="7" width="18" style="46" customWidth="1"/>
    <col min="8" max="8" width="16" style="46" customWidth="1"/>
    <col min="9" max="9" width="19.28515625" style="45" customWidth="1"/>
    <col min="10" max="16384" width="9.140625" style="45"/>
  </cols>
  <sheetData>
    <row r="1" spans="1:9" ht="20.25" x14ac:dyDescent="0.35">
      <c r="B1" s="106" t="s">
        <v>538</v>
      </c>
      <c r="C1" s="43"/>
    </row>
    <row r="2" spans="1:9" x14ac:dyDescent="0.3">
      <c r="B2" s="43"/>
      <c r="C2" s="43"/>
    </row>
    <row r="3" spans="1:9" x14ac:dyDescent="0.3">
      <c r="B3" s="43"/>
      <c r="C3" s="43"/>
    </row>
    <row r="4" spans="1:9" x14ac:dyDescent="0.3">
      <c r="D4" s="47"/>
      <c r="E4" s="47"/>
      <c r="F4" s="48"/>
      <c r="H4" s="137" t="s">
        <v>0</v>
      </c>
    </row>
    <row r="5" spans="1:9" s="52" customFormat="1" ht="60" x14ac:dyDescent="0.2">
      <c r="A5" s="49"/>
      <c r="B5" s="50" t="s">
        <v>2</v>
      </c>
      <c r="C5" s="50"/>
      <c r="D5" s="51" t="s">
        <v>208</v>
      </c>
      <c r="E5" s="51" t="s">
        <v>209</v>
      </c>
      <c r="F5" s="51" t="s">
        <v>210</v>
      </c>
      <c r="G5" s="51" t="s">
        <v>211</v>
      </c>
      <c r="H5" s="51" t="s">
        <v>212</v>
      </c>
    </row>
    <row r="6" spans="1:9" x14ac:dyDescent="0.3">
      <c r="A6" s="53"/>
      <c r="B6" s="54" t="s">
        <v>213</v>
      </c>
      <c r="C6" s="54"/>
      <c r="D6" s="130"/>
      <c r="E6" s="55"/>
      <c r="F6" s="55"/>
      <c r="G6" s="130"/>
      <c r="H6" s="130"/>
    </row>
    <row r="7" spans="1:9" s="59" customFormat="1" ht="16.5" customHeight="1" x14ac:dyDescent="0.3">
      <c r="A7" s="56" t="s">
        <v>214</v>
      </c>
      <c r="B7" s="57" t="s">
        <v>215</v>
      </c>
      <c r="C7" s="108">
        <f t="shared" ref="C7:H7" si="0">+C8+C16</f>
        <v>0</v>
      </c>
      <c r="D7" s="125">
        <f t="shared" si="0"/>
        <v>1328180430</v>
      </c>
      <c r="E7" s="125">
        <f t="shared" si="0"/>
        <v>1284659890</v>
      </c>
      <c r="F7" s="125">
        <f t="shared" si="0"/>
        <v>1284659890</v>
      </c>
      <c r="G7" s="125">
        <f t="shared" si="0"/>
        <v>1274211327.1199999</v>
      </c>
      <c r="H7" s="125">
        <f t="shared" si="0"/>
        <v>101416990.63000001</v>
      </c>
      <c r="I7" s="139">
        <f>venituri!E7-cheltuieli!G7</f>
        <v>-471734551.98000002</v>
      </c>
    </row>
    <row r="8" spans="1:9" s="59" customFormat="1" x14ac:dyDescent="0.3">
      <c r="A8" s="56" t="s">
        <v>216</v>
      </c>
      <c r="B8" s="60" t="s">
        <v>217</v>
      </c>
      <c r="C8" s="109">
        <f>+C9+C10+C13+C11+C12+C15+C258+C14</f>
        <v>0</v>
      </c>
      <c r="D8" s="109">
        <f t="shared" ref="D8:H8" si="1">+D9+D10+D13+D11+D12+D15+D258+D14</f>
        <v>1328080430</v>
      </c>
      <c r="E8" s="109">
        <f t="shared" si="1"/>
        <v>1284559890</v>
      </c>
      <c r="F8" s="109">
        <f t="shared" si="1"/>
        <v>1284559890</v>
      </c>
      <c r="G8" s="109">
        <f t="shared" si="1"/>
        <v>1274111327.1199999</v>
      </c>
      <c r="H8" s="109">
        <f t="shared" si="1"/>
        <v>101416990.63000001</v>
      </c>
      <c r="I8" s="139">
        <v>470335246.98000002</v>
      </c>
    </row>
    <row r="9" spans="1:9" s="59" customFormat="1" x14ac:dyDescent="0.3">
      <c r="A9" s="56" t="s">
        <v>218</v>
      </c>
      <c r="B9" s="60" t="s">
        <v>219</v>
      </c>
      <c r="C9" s="109">
        <f t="shared" ref="C9:H9" si="2">+C23</f>
        <v>0</v>
      </c>
      <c r="D9" s="109">
        <f t="shared" si="2"/>
        <v>6454600</v>
      </c>
      <c r="E9" s="109">
        <f t="shared" si="2"/>
        <v>6454600</v>
      </c>
      <c r="F9" s="109">
        <f t="shared" si="2"/>
        <v>6454600</v>
      </c>
      <c r="G9" s="109">
        <f t="shared" si="2"/>
        <v>6397430</v>
      </c>
      <c r="H9" s="138">
        <f t="shared" si="2"/>
        <v>550888</v>
      </c>
      <c r="I9" s="139">
        <f>I7+I8</f>
        <v>-1399305</v>
      </c>
    </row>
    <row r="10" spans="1:9" s="59" customFormat="1" ht="16.5" customHeight="1" x14ac:dyDescent="0.3">
      <c r="A10" s="56" t="s">
        <v>220</v>
      </c>
      <c r="B10" s="60" t="s">
        <v>221</v>
      </c>
      <c r="C10" s="109">
        <f>+C43</f>
        <v>0</v>
      </c>
      <c r="D10" s="109">
        <f t="shared" ref="D10:H10" si="3">+D43</f>
        <v>994911780</v>
      </c>
      <c r="E10" s="109">
        <f t="shared" si="3"/>
        <v>951391240</v>
      </c>
      <c r="F10" s="109">
        <f t="shared" si="3"/>
        <v>951391240</v>
      </c>
      <c r="G10" s="109">
        <f t="shared" si="3"/>
        <v>949423265.96999991</v>
      </c>
      <c r="H10" s="109">
        <f t="shared" si="3"/>
        <v>83362011.920000017</v>
      </c>
    </row>
    <row r="11" spans="1:9" s="59" customFormat="1" x14ac:dyDescent="0.3">
      <c r="A11" s="56" t="s">
        <v>222</v>
      </c>
      <c r="B11" s="60" t="s">
        <v>223</v>
      </c>
      <c r="C11" s="109">
        <f>+C71</f>
        <v>0</v>
      </c>
      <c r="D11" s="109">
        <f t="shared" ref="D11:H11" si="4">+D71</f>
        <v>0</v>
      </c>
      <c r="E11" s="109">
        <f t="shared" si="4"/>
        <v>0</v>
      </c>
      <c r="F11" s="109">
        <f t="shared" si="4"/>
        <v>0</v>
      </c>
      <c r="G11" s="109">
        <f t="shared" si="4"/>
        <v>0</v>
      </c>
      <c r="H11" s="109">
        <f t="shared" si="4"/>
        <v>0</v>
      </c>
    </row>
    <row r="12" spans="1:9" s="59" customFormat="1" ht="30" x14ac:dyDescent="0.3">
      <c r="A12" s="56" t="s">
        <v>224</v>
      </c>
      <c r="B12" s="60" t="s">
        <v>225</v>
      </c>
      <c r="C12" s="109">
        <f>C259</f>
        <v>0</v>
      </c>
      <c r="D12" s="109">
        <f t="shared" ref="D12:H12" si="5">D259</f>
        <v>270349040</v>
      </c>
      <c r="E12" s="109">
        <f t="shared" si="5"/>
        <v>270349040</v>
      </c>
      <c r="F12" s="109">
        <f t="shared" si="5"/>
        <v>270349040</v>
      </c>
      <c r="G12" s="109">
        <f t="shared" si="5"/>
        <v>263810260</v>
      </c>
      <c r="H12" s="138">
        <f t="shared" si="5"/>
        <v>18024552</v>
      </c>
    </row>
    <row r="13" spans="1:9" s="59" customFormat="1" ht="16.5" customHeight="1" x14ac:dyDescent="0.3">
      <c r="A13" s="56" t="s">
        <v>226</v>
      </c>
      <c r="B13" s="60" t="s">
        <v>227</v>
      </c>
      <c r="C13" s="109">
        <f>C278</f>
        <v>0</v>
      </c>
      <c r="D13" s="109">
        <f t="shared" ref="D13:H13" si="6">D278</f>
        <v>56365010</v>
      </c>
      <c r="E13" s="109">
        <f t="shared" si="6"/>
        <v>56365010</v>
      </c>
      <c r="F13" s="109">
        <f t="shared" si="6"/>
        <v>56365010</v>
      </c>
      <c r="G13" s="109">
        <f t="shared" si="6"/>
        <v>56343391</v>
      </c>
      <c r="H13" s="138">
        <f t="shared" si="6"/>
        <v>14748</v>
      </c>
    </row>
    <row r="14" spans="1:9" s="59" customFormat="1" ht="30" x14ac:dyDescent="0.3">
      <c r="A14" s="56" t="s">
        <v>228</v>
      </c>
      <c r="B14" s="60" t="s">
        <v>229</v>
      </c>
      <c r="C14" s="109">
        <f>C287</f>
        <v>0</v>
      </c>
      <c r="D14" s="109">
        <f t="shared" ref="D14:H14" si="7">D287</f>
        <v>0</v>
      </c>
      <c r="E14" s="109">
        <f t="shared" si="7"/>
        <v>0</v>
      </c>
      <c r="F14" s="109">
        <f t="shared" si="7"/>
        <v>0</v>
      </c>
      <c r="G14" s="109">
        <f t="shared" si="7"/>
        <v>0</v>
      </c>
      <c r="H14" s="109">
        <f t="shared" si="7"/>
        <v>0</v>
      </c>
    </row>
    <row r="15" spans="1:9" s="59" customFormat="1" ht="16.5" customHeight="1" x14ac:dyDescent="0.3">
      <c r="A15" s="56" t="s">
        <v>230</v>
      </c>
      <c r="B15" s="60" t="s">
        <v>231</v>
      </c>
      <c r="C15" s="109">
        <f>C74</f>
        <v>0</v>
      </c>
      <c r="D15" s="109">
        <f t="shared" ref="D15:H15" si="8">D74</f>
        <v>0</v>
      </c>
      <c r="E15" s="109">
        <f t="shared" si="8"/>
        <v>0</v>
      </c>
      <c r="F15" s="109">
        <f t="shared" si="8"/>
        <v>0</v>
      </c>
      <c r="G15" s="109">
        <f t="shared" si="8"/>
        <v>0</v>
      </c>
      <c r="H15" s="109">
        <f t="shared" si="8"/>
        <v>0</v>
      </c>
    </row>
    <row r="16" spans="1:9" s="59" customFormat="1" ht="16.5" customHeight="1" x14ac:dyDescent="0.3">
      <c r="A16" s="56" t="s">
        <v>232</v>
      </c>
      <c r="B16" s="60" t="s">
        <v>233</v>
      </c>
      <c r="C16" s="109">
        <f>C77</f>
        <v>0</v>
      </c>
      <c r="D16" s="109">
        <f t="shared" ref="D16:H16" si="9">D77</f>
        <v>100000</v>
      </c>
      <c r="E16" s="109">
        <f t="shared" si="9"/>
        <v>100000</v>
      </c>
      <c r="F16" s="109">
        <f t="shared" si="9"/>
        <v>100000</v>
      </c>
      <c r="G16" s="109">
        <f t="shared" si="9"/>
        <v>100000</v>
      </c>
      <c r="H16" s="109">
        <f t="shared" si="9"/>
        <v>0</v>
      </c>
    </row>
    <row r="17" spans="1:240" s="59" customFormat="1" x14ac:dyDescent="0.3">
      <c r="A17" s="56" t="s">
        <v>234</v>
      </c>
      <c r="B17" s="60" t="s">
        <v>235</v>
      </c>
      <c r="C17" s="109">
        <f>C78</f>
        <v>0</v>
      </c>
      <c r="D17" s="109">
        <f t="shared" ref="D17:H17" si="10">D78</f>
        <v>100000</v>
      </c>
      <c r="E17" s="109">
        <f t="shared" si="10"/>
        <v>100000</v>
      </c>
      <c r="F17" s="109">
        <f t="shared" si="10"/>
        <v>100000</v>
      </c>
      <c r="G17" s="109">
        <f t="shared" si="10"/>
        <v>100000</v>
      </c>
      <c r="H17" s="109">
        <f t="shared" si="10"/>
        <v>0</v>
      </c>
    </row>
    <row r="18" spans="1:240" s="59" customFormat="1" ht="30" x14ac:dyDescent="0.3">
      <c r="A18" s="56" t="s">
        <v>236</v>
      </c>
      <c r="B18" s="60" t="s">
        <v>237</v>
      </c>
      <c r="C18" s="109">
        <f>C258+C286</f>
        <v>0</v>
      </c>
      <c r="D18" s="109">
        <f t="shared" ref="D18:H18" si="11">D258+D286</f>
        <v>0</v>
      </c>
      <c r="E18" s="109">
        <f t="shared" si="11"/>
        <v>0</v>
      </c>
      <c r="F18" s="109">
        <f t="shared" si="11"/>
        <v>0</v>
      </c>
      <c r="G18" s="109">
        <f t="shared" si="11"/>
        <v>-1884575.85</v>
      </c>
      <c r="H18" s="109">
        <f t="shared" si="11"/>
        <v>-535209.28999999992</v>
      </c>
    </row>
    <row r="19" spans="1:240" s="59" customFormat="1" ht="16.5" customHeight="1" x14ac:dyDescent="0.3">
      <c r="A19" s="56" t="s">
        <v>238</v>
      </c>
      <c r="B19" s="60" t="s">
        <v>239</v>
      </c>
      <c r="C19" s="109">
        <f t="shared" ref="C19:H19" si="12">+C20+C16</f>
        <v>0</v>
      </c>
      <c r="D19" s="109">
        <f t="shared" si="12"/>
        <v>1328180430</v>
      </c>
      <c r="E19" s="109">
        <f t="shared" si="12"/>
        <v>1284659890</v>
      </c>
      <c r="F19" s="109">
        <f t="shared" si="12"/>
        <v>1284659890</v>
      </c>
      <c r="G19" s="109">
        <f t="shared" si="12"/>
        <v>1274211327.1199999</v>
      </c>
      <c r="H19" s="109">
        <f t="shared" si="12"/>
        <v>101416990.63000001</v>
      </c>
    </row>
    <row r="20" spans="1:240" s="59" customFormat="1" x14ac:dyDescent="0.3">
      <c r="A20" s="56" t="s">
        <v>240</v>
      </c>
      <c r="B20" s="60" t="s">
        <v>217</v>
      </c>
      <c r="C20" s="109">
        <f>C9+C10+C11+C12+C13+C15+C258+C14</f>
        <v>0</v>
      </c>
      <c r="D20" s="109">
        <f t="shared" ref="D20:H20" si="13">D9+D10+D11+D12+D13+D15+D258+D14</f>
        <v>1328080430</v>
      </c>
      <c r="E20" s="109">
        <f t="shared" si="13"/>
        <v>1284559890</v>
      </c>
      <c r="F20" s="109">
        <f t="shared" si="13"/>
        <v>1284559890</v>
      </c>
      <c r="G20" s="109">
        <f t="shared" si="13"/>
        <v>1274111327.1199999</v>
      </c>
      <c r="H20" s="109">
        <f t="shared" si="13"/>
        <v>101416990.63000001</v>
      </c>
    </row>
    <row r="21" spans="1:240" s="59" customFormat="1" ht="16.5" customHeight="1" x14ac:dyDescent="0.3">
      <c r="A21" s="61" t="s">
        <v>241</v>
      </c>
      <c r="B21" s="60" t="s">
        <v>242</v>
      </c>
      <c r="C21" s="109">
        <f>+C22+C77+C258</f>
        <v>0</v>
      </c>
      <c r="D21" s="109">
        <f t="shared" ref="D21:H21" si="14">+D22+D77+D258</f>
        <v>1271815420</v>
      </c>
      <c r="E21" s="109">
        <f t="shared" si="14"/>
        <v>1228294880</v>
      </c>
      <c r="F21" s="109">
        <f t="shared" si="14"/>
        <v>1228294880</v>
      </c>
      <c r="G21" s="109">
        <f t="shared" si="14"/>
        <v>1217867936.1199999</v>
      </c>
      <c r="H21" s="109">
        <f t="shared" si="14"/>
        <v>101402242.63000001</v>
      </c>
    </row>
    <row r="22" spans="1:240" s="59" customFormat="1" ht="16.5" customHeight="1" x14ac:dyDescent="0.3">
      <c r="A22" s="56" t="s">
        <v>243</v>
      </c>
      <c r="B22" s="60" t="s">
        <v>217</v>
      </c>
      <c r="C22" s="109">
        <f>+C23+C43+C71+C259+C74+C287</f>
        <v>0</v>
      </c>
      <c r="D22" s="109">
        <f t="shared" ref="D22:H22" si="15">+D23+D43+D71+D259+D74+D287</f>
        <v>1271715420</v>
      </c>
      <c r="E22" s="109">
        <f t="shared" si="15"/>
        <v>1228194880</v>
      </c>
      <c r="F22" s="109">
        <f t="shared" si="15"/>
        <v>1228194880</v>
      </c>
      <c r="G22" s="109">
        <f t="shared" si="15"/>
        <v>1219630955.9699998</v>
      </c>
      <c r="H22" s="109">
        <f t="shared" si="15"/>
        <v>101937451.92000002</v>
      </c>
    </row>
    <row r="23" spans="1:240" s="59" customFormat="1" x14ac:dyDescent="0.3">
      <c r="A23" s="56" t="s">
        <v>244</v>
      </c>
      <c r="B23" s="60" t="s">
        <v>219</v>
      </c>
      <c r="C23" s="109">
        <f t="shared" ref="C23:H23" si="16">+C24+C36+C34</f>
        <v>0</v>
      </c>
      <c r="D23" s="109">
        <f t="shared" si="16"/>
        <v>6454600</v>
      </c>
      <c r="E23" s="109">
        <f t="shared" si="16"/>
        <v>6454600</v>
      </c>
      <c r="F23" s="109">
        <f t="shared" si="16"/>
        <v>6454600</v>
      </c>
      <c r="G23" s="109">
        <f t="shared" si="16"/>
        <v>6397430</v>
      </c>
      <c r="H23" s="109">
        <f t="shared" si="16"/>
        <v>550888</v>
      </c>
    </row>
    <row r="24" spans="1:240" s="59" customFormat="1" ht="16.5" customHeight="1" x14ac:dyDescent="0.3">
      <c r="A24" s="56" t="s">
        <v>245</v>
      </c>
      <c r="B24" s="60" t="s">
        <v>246</v>
      </c>
      <c r="C24" s="109">
        <f t="shared" ref="C24:H24" si="17">C25+C28+C29+C30+C32+C26+C27+C31</f>
        <v>0</v>
      </c>
      <c r="D24" s="109">
        <f t="shared" si="17"/>
        <v>6223600</v>
      </c>
      <c r="E24" s="109">
        <f t="shared" si="17"/>
        <v>6223600</v>
      </c>
      <c r="F24" s="109">
        <f t="shared" si="17"/>
        <v>6223600</v>
      </c>
      <c r="G24" s="109">
        <f t="shared" si="17"/>
        <v>6169484</v>
      </c>
      <c r="H24" s="109">
        <f t="shared" si="17"/>
        <v>539090</v>
      </c>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row>
    <row r="25" spans="1:240" s="59" customFormat="1" ht="16.5" customHeight="1" x14ac:dyDescent="0.3">
      <c r="A25" s="62" t="s">
        <v>247</v>
      </c>
      <c r="B25" s="63" t="s">
        <v>248</v>
      </c>
      <c r="C25" s="110"/>
      <c r="D25" s="108">
        <v>5152990</v>
      </c>
      <c r="E25" s="58">
        <v>5152990</v>
      </c>
      <c r="F25" s="58">
        <v>5152990</v>
      </c>
      <c r="G25" s="86">
        <v>5138479</v>
      </c>
      <c r="H25" s="86">
        <f>G25-[1]cheltuieli!$G$25</f>
        <v>450873</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row>
    <row r="26" spans="1:240" s="59" customFormat="1" x14ac:dyDescent="0.3">
      <c r="A26" s="62" t="s">
        <v>249</v>
      </c>
      <c r="B26" s="63" t="s">
        <v>250</v>
      </c>
      <c r="C26" s="110"/>
      <c r="D26" s="108">
        <v>668870</v>
      </c>
      <c r="E26" s="58">
        <v>668870</v>
      </c>
      <c r="F26" s="58">
        <v>668870</v>
      </c>
      <c r="G26" s="86">
        <v>666745</v>
      </c>
      <c r="H26" s="86">
        <f>G26-[1]cheltuieli!$G$26</f>
        <v>59878</v>
      </c>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row>
    <row r="27" spans="1:240" s="59" customFormat="1" x14ac:dyDescent="0.3">
      <c r="A27" s="62" t="s">
        <v>251</v>
      </c>
      <c r="B27" s="63" t="s">
        <v>252</v>
      </c>
      <c r="C27" s="110"/>
      <c r="D27" s="108">
        <v>31640</v>
      </c>
      <c r="E27" s="58">
        <v>31640</v>
      </c>
      <c r="F27" s="58">
        <v>31640</v>
      </c>
      <c r="G27" s="86">
        <v>30649</v>
      </c>
      <c r="H27" s="86">
        <f>G27-[1]cheltuieli!$G$27</f>
        <v>1907</v>
      </c>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row>
    <row r="28" spans="1:240" s="59" customFormat="1" ht="16.5" customHeight="1" x14ac:dyDescent="0.3">
      <c r="A28" s="62" t="s">
        <v>253</v>
      </c>
      <c r="B28" s="64" t="s">
        <v>254</v>
      </c>
      <c r="C28" s="110"/>
      <c r="D28" s="108">
        <v>16280</v>
      </c>
      <c r="E28" s="58">
        <v>16280</v>
      </c>
      <c r="F28" s="58">
        <v>16280</v>
      </c>
      <c r="G28" s="86">
        <v>15984</v>
      </c>
      <c r="H28" s="86">
        <f>G28-[1]cheltuieli!$G$28</f>
        <v>1184</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row>
    <row r="29" spans="1:240" s="59" customFormat="1" ht="16.5" customHeight="1" x14ac:dyDescent="0.3">
      <c r="A29" s="62" t="s">
        <v>255</v>
      </c>
      <c r="B29" s="64" t="s">
        <v>256</v>
      </c>
      <c r="C29" s="110"/>
      <c r="D29" s="108">
        <v>820</v>
      </c>
      <c r="E29" s="58">
        <v>820</v>
      </c>
      <c r="F29" s="58">
        <v>820</v>
      </c>
      <c r="G29" s="86">
        <v>23</v>
      </c>
      <c r="H29" s="86">
        <f>G29-[1]cheltuieli!$G$29</f>
        <v>0</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row>
    <row r="30" spans="1:240" ht="16.5" customHeight="1" x14ac:dyDescent="0.3">
      <c r="A30" s="62" t="s">
        <v>257</v>
      </c>
      <c r="B30" s="64" t="s">
        <v>258</v>
      </c>
      <c r="C30" s="110"/>
      <c r="D30" s="108">
        <v>0</v>
      </c>
      <c r="E30" s="58">
        <v>0</v>
      </c>
      <c r="F30" s="58">
        <v>0</v>
      </c>
      <c r="G30" s="86">
        <v>0</v>
      </c>
      <c r="H30" s="86">
        <f>G30-[1]cheltuieli!$G$30</f>
        <v>0</v>
      </c>
    </row>
    <row r="31" spans="1:240" ht="16.5" customHeight="1" x14ac:dyDescent="0.3">
      <c r="A31" s="62" t="s">
        <v>259</v>
      </c>
      <c r="B31" s="64" t="s">
        <v>260</v>
      </c>
      <c r="C31" s="110"/>
      <c r="D31" s="108">
        <v>224000</v>
      </c>
      <c r="E31" s="58">
        <v>224000</v>
      </c>
      <c r="F31" s="58">
        <v>224000</v>
      </c>
      <c r="G31" s="86">
        <v>217591</v>
      </c>
      <c r="H31" s="86">
        <f>G31-[1]cheltuieli!$G$31</f>
        <v>19375</v>
      </c>
    </row>
    <row r="32" spans="1:240" ht="16.5" customHeight="1" x14ac:dyDescent="0.3">
      <c r="A32" s="62" t="s">
        <v>261</v>
      </c>
      <c r="B32" s="64" t="s">
        <v>262</v>
      </c>
      <c r="C32" s="110"/>
      <c r="D32" s="108">
        <v>129000</v>
      </c>
      <c r="E32" s="58">
        <v>129000</v>
      </c>
      <c r="F32" s="58">
        <v>129000</v>
      </c>
      <c r="G32" s="86">
        <v>100013</v>
      </c>
      <c r="H32" s="86">
        <f>G32-[1]cheltuieli!$G$32</f>
        <v>5873</v>
      </c>
    </row>
    <row r="33" spans="1:240" ht="16.5" customHeight="1" x14ac:dyDescent="0.3">
      <c r="A33" s="62"/>
      <c r="B33" s="64" t="s">
        <v>263</v>
      </c>
      <c r="C33" s="110"/>
      <c r="D33" s="108">
        <v>0</v>
      </c>
      <c r="E33" s="58">
        <v>0</v>
      </c>
      <c r="F33" s="58">
        <v>0</v>
      </c>
      <c r="G33" s="86">
        <v>0</v>
      </c>
      <c r="H33" s="86">
        <v>0</v>
      </c>
    </row>
    <row r="34" spans="1:240" ht="16.5" customHeight="1" x14ac:dyDescent="0.3">
      <c r="A34" s="62" t="s">
        <v>264</v>
      </c>
      <c r="B34" s="60" t="s">
        <v>265</v>
      </c>
      <c r="C34" s="110">
        <f t="shared" ref="C34:H34" si="18">C35</f>
        <v>0</v>
      </c>
      <c r="D34" s="110">
        <f t="shared" si="18"/>
        <v>90000</v>
      </c>
      <c r="E34" s="110">
        <f t="shared" si="18"/>
        <v>90000</v>
      </c>
      <c r="F34" s="110">
        <f t="shared" si="18"/>
        <v>90000</v>
      </c>
      <c r="G34" s="110">
        <f t="shared" si="18"/>
        <v>87250</v>
      </c>
      <c r="H34" s="110">
        <f t="shared" si="18"/>
        <v>0</v>
      </c>
    </row>
    <row r="35" spans="1:240" ht="16.5" customHeight="1" x14ac:dyDescent="0.3">
      <c r="A35" s="62" t="s">
        <v>266</v>
      </c>
      <c r="B35" s="64" t="s">
        <v>267</v>
      </c>
      <c r="C35" s="110"/>
      <c r="D35" s="108">
        <v>90000</v>
      </c>
      <c r="E35" s="58">
        <v>90000</v>
      </c>
      <c r="F35" s="58">
        <v>90000</v>
      </c>
      <c r="G35" s="86">
        <v>87250</v>
      </c>
      <c r="H35" s="86">
        <f>G35-[2]cheltuieli!$G$35</f>
        <v>0</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row>
    <row r="36" spans="1:240" ht="16.5" customHeight="1" x14ac:dyDescent="0.3">
      <c r="A36" s="56" t="s">
        <v>268</v>
      </c>
      <c r="B36" s="60" t="s">
        <v>269</v>
      </c>
      <c r="C36" s="109">
        <f>+C37+C38+C39+C40+C41+C42</f>
        <v>0</v>
      </c>
      <c r="D36" s="109">
        <f t="shared" ref="D36:H36" si="19">+D37+D38+D39+D40+D41+D42</f>
        <v>141000</v>
      </c>
      <c r="E36" s="109">
        <f t="shared" si="19"/>
        <v>141000</v>
      </c>
      <c r="F36" s="109">
        <f t="shared" si="19"/>
        <v>141000</v>
      </c>
      <c r="G36" s="109">
        <f t="shared" si="19"/>
        <v>140696</v>
      </c>
      <c r="H36" s="109">
        <f t="shared" si="19"/>
        <v>11798</v>
      </c>
    </row>
    <row r="37" spans="1:240" ht="16.5" customHeight="1" x14ac:dyDescent="0.3">
      <c r="A37" s="62" t="s">
        <v>270</v>
      </c>
      <c r="B37" s="64" t="s">
        <v>271</v>
      </c>
      <c r="C37" s="110"/>
      <c r="D37" s="108">
        <v>0</v>
      </c>
      <c r="E37" s="58">
        <v>0</v>
      </c>
      <c r="F37" s="58">
        <v>0</v>
      </c>
      <c r="G37" s="86">
        <v>0</v>
      </c>
      <c r="H37" s="86">
        <v>0</v>
      </c>
    </row>
    <row r="38" spans="1:240" ht="16.5" customHeight="1" x14ac:dyDescent="0.3">
      <c r="A38" s="62" t="s">
        <v>272</v>
      </c>
      <c r="B38" s="64" t="s">
        <v>273</v>
      </c>
      <c r="C38" s="110"/>
      <c r="D38" s="108">
        <v>0</v>
      </c>
      <c r="E38" s="58">
        <v>0</v>
      </c>
      <c r="F38" s="58">
        <v>0</v>
      </c>
      <c r="G38" s="86">
        <v>0</v>
      </c>
      <c r="H38" s="86">
        <v>0</v>
      </c>
    </row>
    <row r="39" spans="1:240" s="59" customFormat="1" ht="16.5" customHeight="1" x14ac:dyDescent="0.3">
      <c r="A39" s="62" t="s">
        <v>274</v>
      </c>
      <c r="B39" s="64" t="s">
        <v>275</v>
      </c>
      <c r="C39" s="110"/>
      <c r="D39" s="108">
        <v>0</v>
      </c>
      <c r="E39" s="58">
        <v>0</v>
      </c>
      <c r="F39" s="58">
        <v>0</v>
      </c>
      <c r="G39" s="86">
        <v>0</v>
      </c>
      <c r="H39" s="86">
        <v>0</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row>
    <row r="40" spans="1:240" ht="16.5" customHeight="1" x14ac:dyDescent="0.3">
      <c r="A40" s="62" t="s">
        <v>276</v>
      </c>
      <c r="B40" s="65" t="s">
        <v>277</v>
      </c>
      <c r="C40" s="110"/>
      <c r="D40" s="108">
        <v>0</v>
      </c>
      <c r="E40" s="58">
        <v>0</v>
      </c>
      <c r="F40" s="58">
        <v>0</v>
      </c>
      <c r="G40" s="86">
        <v>0</v>
      </c>
      <c r="H40" s="86">
        <v>0</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row>
    <row r="41" spans="1:240" ht="16.5" customHeight="1" x14ac:dyDescent="0.3">
      <c r="A41" s="62" t="s">
        <v>278</v>
      </c>
      <c r="B41" s="65" t="s">
        <v>42</v>
      </c>
      <c r="C41" s="110"/>
      <c r="D41" s="108">
        <v>0</v>
      </c>
      <c r="E41" s="58">
        <v>0</v>
      </c>
      <c r="F41" s="58">
        <v>0</v>
      </c>
      <c r="G41" s="86">
        <v>0</v>
      </c>
      <c r="H41" s="86">
        <v>0</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row>
    <row r="42" spans="1:240" ht="16.5" customHeight="1" x14ac:dyDescent="0.3">
      <c r="A42" s="62" t="s">
        <v>279</v>
      </c>
      <c r="B42" s="65" t="s">
        <v>280</v>
      </c>
      <c r="C42" s="110"/>
      <c r="D42" s="108">
        <v>141000</v>
      </c>
      <c r="E42" s="58">
        <v>141000</v>
      </c>
      <c r="F42" s="58">
        <v>141000</v>
      </c>
      <c r="G42" s="86">
        <v>140696</v>
      </c>
      <c r="H42" s="86">
        <f>G42-[1]cheltuieli!$G$42</f>
        <v>11798</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row>
    <row r="43" spans="1:240" ht="16.5" customHeight="1" x14ac:dyDescent="0.3">
      <c r="A43" s="56" t="s">
        <v>281</v>
      </c>
      <c r="B43" s="60" t="s">
        <v>221</v>
      </c>
      <c r="C43" s="109">
        <f t="shared" ref="C43:H43" si="20">+C44+C58+C57+C60+C63+C65+C66+C68+C64+C67</f>
        <v>0</v>
      </c>
      <c r="D43" s="109">
        <f t="shared" si="20"/>
        <v>994911780</v>
      </c>
      <c r="E43" s="109">
        <f t="shared" si="20"/>
        <v>951391240</v>
      </c>
      <c r="F43" s="109">
        <f t="shared" si="20"/>
        <v>951391240</v>
      </c>
      <c r="G43" s="109">
        <f t="shared" si="20"/>
        <v>949423265.96999991</v>
      </c>
      <c r="H43" s="109">
        <f t="shared" si="20"/>
        <v>83362011.920000017</v>
      </c>
    </row>
    <row r="44" spans="1:240" ht="16.5" customHeight="1" x14ac:dyDescent="0.3">
      <c r="A44" s="56" t="s">
        <v>282</v>
      </c>
      <c r="B44" s="60" t="s">
        <v>283</v>
      </c>
      <c r="C44" s="109">
        <f t="shared" ref="C44:H44" si="21">+C45+C46+C47+C48+C49+C50+C51+C52+C54</f>
        <v>0</v>
      </c>
      <c r="D44" s="109">
        <f t="shared" si="21"/>
        <v>994732930</v>
      </c>
      <c r="E44" s="109">
        <f t="shared" si="21"/>
        <v>951212390</v>
      </c>
      <c r="F44" s="109">
        <f t="shared" si="21"/>
        <v>951212390</v>
      </c>
      <c r="G44" s="109">
        <f t="shared" si="21"/>
        <v>949287102.44999993</v>
      </c>
      <c r="H44" s="109">
        <f t="shared" si="21"/>
        <v>83361790.920000017</v>
      </c>
    </row>
    <row r="45" spans="1:240" s="59" customFormat="1" ht="16.5" customHeight="1" x14ac:dyDescent="0.3">
      <c r="A45" s="62" t="s">
        <v>284</v>
      </c>
      <c r="B45" s="64" t="s">
        <v>285</v>
      </c>
      <c r="C45" s="110"/>
      <c r="D45" s="108">
        <v>57800</v>
      </c>
      <c r="E45" s="58">
        <v>57800</v>
      </c>
      <c r="F45" s="58">
        <v>57800</v>
      </c>
      <c r="G45" s="86">
        <v>57800</v>
      </c>
      <c r="H45" s="86">
        <f>G45-[1]cheltuieli!$G$45</f>
        <v>0</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row>
    <row r="46" spans="1:240" s="59" customFormat="1" ht="16.5" customHeight="1" x14ac:dyDescent="0.3">
      <c r="A46" s="62" t="s">
        <v>286</v>
      </c>
      <c r="B46" s="64" t="s">
        <v>287</v>
      </c>
      <c r="C46" s="110"/>
      <c r="D46" s="108">
        <v>0</v>
      </c>
      <c r="E46" s="58">
        <v>0</v>
      </c>
      <c r="F46" s="58">
        <v>0</v>
      </c>
      <c r="G46" s="86">
        <v>0</v>
      </c>
      <c r="H46" s="86">
        <f>G46-[1]cheltuieli!$G$46</f>
        <v>0</v>
      </c>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row>
    <row r="47" spans="1:240" ht="16.5" customHeight="1" x14ac:dyDescent="0.3">
      <c r="A47" s="62" t="s">
        <v>288</v>
      </c>
      <c r="B47" s="64" t="s">
        <v>289</v>
      </c>
      <c r="C47" s="110"/>
      <c r="D47" s="108">
        <v>189000</v>
      </c>
      <c r="E47" s="58">
        <v>189000</v>
      </c>
      <c r="F47" s="58">
        <v>189000</v>
      </c>
      <c r="G47" s="86">
        <v>189000</v>
      </c>
      <c r="H47" s="86">
        <f>G47-[1]cheltuieli!$G$47</f>
        <v>19587.339999999997</v>
      </c>
    </row>
    <row r="48" spans="1:240" ht="16.5" customHeight="1" x14ac:dyDescent="0.3">
      <c r="A48" s="62" t="s">
        <v>290</v>
      </c>
      <c r="B48" s="64" t="s">
        <v>291</v>
      </c>
      <c r="C48" s="110"/>
      <c r="D48" s="108">
        <v>22500</v>
      </c>
      <c r="E48" s="58">
        <v>22500</v>
      </c>
      <c r="F48" s="58">
        <v>22500</v>
      </c>
      <c r="G48" s="86">
        <v>21914.36</v>
      </c>
      <c r="H48" s="86">
        <f>G48-[1]cheltuieli!$G$48</f>
        <v>90.190000000002328</v>
      </c>
    </row>
    <row r="49" spans="1:240" ht="16.5" customHeight="1" x14ac:dyDescent="0.3">
      <c r="A49" s="62" t="s">
        <v>292</v>
      </c>
      <c r="B49" s="64" t="s">
        <v>293</v>
      </c>
      <c r="C49" s="110"/>
      <c r="D49" s="108">
        <v>7530</v>
      </c>
      <c r="E49" s="58">
        <v>7530</v>
      </c>
      <c r="F49" s="58">
        <v>7530</v>
      </c>
      <c r="G49" s="86">
        <v>7520.85</v>
      </c>
      <c r="H49" s="86">
        <f>G49-[1]cheltuieli!$G$49</f>
        <v>0</v>
      </c>
    </row>
    <row r="50" spans="1:240" ht="16.5" customHeight="1" x14ac:dyDescent="0.3">
      <c r="A50" s="62" t="s">
        <v>294</v>
      </c>
      <c r="B50" s="64" t="s">
        <v>295</v>
      </c>
      <c r="C50" s="110"/>
      <c r="D50" s="108">
        <v>0</v>
      </c>
      <c r="E50" s="58">
        <v>0</v>
      </c>
      <c r="F50" s="58">
        <v>0</v>
      </c>
      <c r="G50" s="86">
        <v>0</v>
      </c>
      <c r="H50" s="86">
        <f>G50-[1]cheltuieli!$G$50</f>
        <v>0</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row>
    <row r="51" spans="1:240" ht="16.5" customHeight="1" x14ac:dyDescent="0.3">
      <c r="A51" s="62" t="s">
        <v>296</v>
      </c>
      <c r="B51" s="64" t="s">
        <v>297</v>
      </c>
      <c r="C51" s="110"/>
      <c r="D51" s="108">
        <v>48000</v>
      </c>
      <c r="E51" s="58">
        <v>48000</v>
      </c>
      <c r="F51" s="58">
        <v>48000</v>
      </c>
      <c r="G51" s="86">
        <v>47116.98</v>
      </c>
      <c r="H51" s="86">
        <f>G51-[1]cheltuieli!$G$51</f>
        <v>2305.1800000000003</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row>
    <row r="52" spans="1:240" ht="16.5" customHeight="1" x14ac:dyDescent="0.35">
      <c r="A52" s="56" t="s">
        <v>298</v>
      </c>
      <c r="B52" s="60" t="s">
        <v>299</v>
      </c>
      <c r="C52" s="111">
        <f t="shared" ref="C52:H52" si="22">+C53+C88</f>
        <v>0</v>
      </c>
      <c r="D52" s="111">
        <f t="shared" si="22"/>
        <v>993980780</v>
      </c>
      <c r="E52" s="111">
        <f t="shared" si="22"/>
        <v>950460240</v>
      </c>
      <c r="F52" s="111">
        <f t="shared" si="22"/>
        <v>950460240</v>
      </c>
      <c r="G52" s="111">
        <f t="shared" si="22"/>
        <v>948548823.62999988</v>
      </c>
      <c r="H52" s="111">
        <f t="shared" si="22"/>
        <v>83297316.650000021</v>
      </c>
    </row>
    <row r="53" spans="1:240" ht="16.5" customHeight="1" x14ac:dyDescent="0.3">
      <c r="A53" s="67" t="s">
        <v>300</v>
      </c>
      <c r="B53" s="68" t="s">
        <v>301</v>
      </c>
      <c r="C53" s="112"/>
      <c r="D53" s="108">
        <v>86000</v>
      </c>
      <c r="E53" s="58">
        <v>86000</v>
      </c>
      <c r="F53" s="58">
        <v>86000</v>
      </c>
      <c r="G53" s="86">
        <v>85307.66</v>
      </c>
      <c r="H53" s="86">
        <f>G53-[1]cheltuieli!$G$53</f>
        <v>6554.7300000000105</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row>
    <row r="54" spans="1:240" s="59" customFormat="1" ht="16.5" customHeight="1" x14ac:dyDescent="0.3">
      <c r="A54" s="62" t="s">
        <v>302</v>
      </c>
      <c r="B54" s="64" t="s">
        <v>303</v>
      </c>
      <c r="C54" s="110"/>
      <c r="D54" s="108">
        <v>427320</v>
      </c>
      <c r="E54" s="58">
        <v>427320</v>
      </c>
      <c r="F54" s="58">
        <v>427320</v>
      </c>
      <c r="G54" s="86">
        <v>414926.63</v>
      </c>
      <c r="H54" s="86">
        <f>G54-[1]cheltuieli!$G$54</f>
        <v>42491.56</v>
      </c>
    </row>
    <row r="55" spans="1:240" s="66" customFormat="1" ht="16.5" customHeight="1" x14ac:dyDescent="0.3">
      <c r="A55" s="62"/>
      <c r="B55" s="64" t="s">
        <v>304</v>
      </c>
      <c r="C55" s="110"/>
      <c r="D55" s="108">
        <v>0</v>
      </c>
      <c r="E55" s="58">
        <v>0</v>
      </c>
      <c r="F55" s="58">
        <v>0</v>
      </c>
      <c r="G55" s="86">
        <v>0</v>
      </c>
      <c r="H55" s="86">
        <v>0</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row>
    <row r="56" spans="1:240" ht="16.5" customHeight="1" x14ac:dyDescent="0.3">
      <c r="A56" s="62"/>
      <c r="B56" s="64" t="s">
        <v>305</v>
      </c>
      <c r="C56" s="110"/>
      <c r="D56" s="108">
        <v>74820</v>
      </c>
      <c r="E56" s="58">
        <v>74820</v>
      </c>
      <c r="F56" s="58">
        <v>74820</v>
      </c>
      <c r="G56" s="136">
        <v>70790.720000000001</v>
      </c>
      <c r="H56" s="86">
        <f>G56-[1]cheltuieli!$G$56</f>
        <v>6234.4100000000035</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row>
    <row r="57" spans="1:240" s="59" customFormat="1" ht="16.5" customHeight="1" x14ac:dyDescent="0.3">
      <c r="A57" s="56" t="s">
        <v>306</v>
      </c>
      <c r="B57" s="64" t="s">
        <v>307</v>
      </c>
      <c r="C57" s="110"/>
      <c r="D57" s="108">
        <v>90110</v>
      </c>
      <c r="E57" s="58">
        <v>90110</v>
      </c>
      <c r="F57" s="58">
        <v>90110</v>
      </c>
      <c r="G57" s="86">
        <v>78680.37</v>
      </c>
      <c r="H57" s="86">
        <f>G57-[1]cheltuieli!$G$57</f>
        <v>0</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row>
    <row r="58" spans="1:240" s="59" customFormat="1" ht="16.5" customHeight="1" x14ac:dyDescent="0.3">
      <c r="A58" s="56" t="s">
        <v>308</v>
      </c>
      <c r="B58" s="60" t="s">
        <v>309</v>
      </c>
      <c r="C58" s="113">
        <f t="shared" ref="C58:H58" si="23">+C59</f>
        <v>0</v>
      </c>
      <c r="D58" s="113">
        <f t="shared" si="23"/>
        <v>45000</v>
      </c>
      <c r="E58" s="113">
        <f t="shared" si="23"/>
        <v>45000</v>
      </c>
      <c r="F58" s="113">
        <f t="shared" si="23"/>
        <v>45000</v>
      </c>
      <c r="G58" s="113">
        <f t="shared" si="23"/>
        <v>14998.48</v>
      </c>
      <c r="H58" s="113">
        <f t="shared" si="23"/>
        <v>0</v>
      </c>
    </row>
    <row r="59" spans="1:240" s="59" customFormat="1" ht="16.5" customHeight="1" x14ac:dyDescent="0.3">
      <c r="A59" s="62" t="s">
        <v>310</v>
      </c>
      <c r="B59" s="64" t="s">
        <v>311</v>
      </c>
      <c r="C59" s="110"/>
      <c r="D59" s="108">
        <v>45000</v>
      </c>
      <c r="E59" s="58">
        <v>45000</v>
      </c>
      <c r="F59" s="58">
        <v>45000</v>
      </c>
      <c r="G59" s="86">
        <v>14998.48</v>
      </c>
      <c r="H59" s="86">
        <f>G59-[1]cheltuieli!$G$59</f>
        <v>0</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row>
    <row r="60" spans="1:240" s="59" customFormat="1" ht="16.5" customHeight="1" x14ac:dyDescent="0.3">
      <c r="A60" s="56" t="s">
        <v>312</v>
      </c>
      <c r="B60" s="60" t="s">
        <v>313</v>
      </c>
      <c r="C60" s="109">
        <f t="shared" ref="C60:H60" si="24">+C61+C62</f>
        <v>0</v>
      </c>
      <c r="D60" s="109">
        <f t="shared" si="24"/>
        <v>1000</v>
      </c>
      <c r="E60" s="109">
        <f t="shared" si="24"/>
        <v>1000</v>
      </c>
      <c r="F60" s="109">
        <f t="shared" si="24"/>
        <v>1000</v>
      </c>
      <c r="G60" s="109">
        <f t="shared" si="24"/>
        <v>601.66999999999996</v>
      </c>
      <c r="H60" s="109">
        <f t="shared" si="24"/>
        <v>0</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row>
    <row r="61" spans="1:240" ht="16.5" customHeight="1" x14ac:dyDescent="0.3">
      <c r="A61" s="56" t="s">
        <v>314</v>
      </c>
      <c r="B61" s="64" t="s">
        <v>315</v>
      </c>
      <c r="C61" s="110"/>
      <c r="D61" s="108">
        <v>1000</v>
      </c>
      <c r="E61" s="58">
        <v>1000</v>
      </c>
      <c r="F61" s="58">
        <v>1000</v>
      </c>
      <c r="G61" s="86">
        <v>601.66999999999996</v>
      </c>
      <c r="H61" s="86">
        <f>G61-[1]cheltuieli!$G$61</f>
        <v>0</v>
      </c>
    </row>
    <row r="62" spans="1:240" s="59" customFormat="1" ht="16.5" customHeight="1" x14ac:dyDescent="0.3">
      <c r="A62" s="56" t="s">
        <v>316</v>
      </c>
      <c r="B62" s="64" t="s">
        <v>317</v>
      </c>
      <c r="C62" s="110"/>
      <c r="D62" s="108">
        <v>0</v>
      </c>
      <c r="E62" s="58">
        <v>0</v>
      </c>
      <c r="F62" s="58">
        <v>0</v>
      </c>
      <c r="G62" s="86">
        <v>0</v>
      </c>
      <c r="H62" s="86">
        <v>0</v>
      </c>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row>
    <row r="63" spans="1:240" ht="16.5" customHeight="1" x14ac:dyDescent="0.3">
      <c r="A63" s="62" t="s">
        <v>318</v>
      </c>
      <c r="B63" s="64" t="s">
        <v>319</v>
      </c>
      <c r="C63" s="110"/>
      <c r="D63" s="108">
        <v>0</v>
      </c>
      <c r="E63" s="58">
        <v>0</v>
      </c>
      <c r="F63" s="58">
        <v>0</v>
      </c>
      <c r="G63" s="86">
        <v>0</v>
      </c>
      <c r="H63" s="86">
        <v>0</v>
      </c>
    </row>
    <row r="64" spans="1:240" ht="16.5" customHeight="1" x14ac:dyDescent="0.3">
      <c r="A64" s="62" t="s">
        <v>320</v>
      </c>
      <c r="B64" s="63" t="s">
        <v>321</v>
      </c>
      <c r="C64" s="110"/>
      <c r="D64" s="108">
        <v>0</v>
      </c>
      <c r="E64" s="58">
        <v>0</v>
      </c>
      <c r="F64" s="58">
        <v>0</v>
      </c>
      <c r="G64" s="86">
        <v>0</v>
      </c>
      <c r="H64" s="86">
        <v>0</v>
      </c>
    </row>
    <row r="65" spans="1:240" ht="16.5" customHeight="1" x14ac:dyDescent="0.3">
      <c r="A65" s="62" t="s">
        <v>322</v>
      </c>
      <c r="B65" s="64" t="s">
        <v>323</v>
      </c>
      <c r="C65" s="110"/>
      <c r="D65" s="108"/>
      <c r="E65" s="58"/>
      <c r="F65" s="58"/>
      <c r="G65" s="86">
        <v>0</v>
      </c>
      <c r="H65" s="86">
        <v>0</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row>
    <row r="66" spans="1:240" ht="16.5" customHeight="1" x14ac:dyDescent="0.3">
      <c r="A66" s="62" t="s">
        <v>324</v>
      </c>
      <c r="B66" s="64" t="s">
        <v>325</v>
      </c>
      <c r="C66" s="110"/>
      <c r="D66" s="108">
        <v>12740</v>
      </c>
      <c r="E66" s="58">
        <v>12740</v>
      </c>
      <c r="F66" s="58">
        <v>12740</v>
      </c>
      <c r="G66" s="86">
        <v>12733</v>
      </c>
      <c r="H66" s="86">
        <f>G66-[1]cheltuieli!$G$66</f>
        <v>1071</v>
      </c>
    </row>
    <row r="67" spans="1:240" ht="30" x14ac:dyDescent="0.3">
      <c r="A67" s="62" t="s">
        <v>326</v>
      </c>
      <c r="B67" s="64" t="s">
        <v>327</v>
      </c>
      <c r="C67" s="110"/>
      <c r="D67" s="108">
        <v>0</v>
      </c>
      <c r="E67" s="58">
        <v>0</v>
      </c>
      <c r="F67" s="58">
        <v>0</v>
      </c>
      <c r="G67" s="86">
        <v>0</v>
      </c>
      <c r="H67" s="86">
        <f>G67-[1]cheltuieli!$G$67</f>
        <v>0</v>
      </c>
    </row>
    <row r="68" spans="1:240" ht="16.5" customHeight="1" x14ac:dyDescent="0.3">
      <c r="A68" s="56" t="s">
        <v>328</v>
      </c>
      <c r="B68" s="60" t="s">
        <v>329</v>
      </c>
      <c r="C68" s="113">
        <f t="shared" ref="C68:H68" si="25">+C69+C70</f>
        <v>0</v>
      </c>
      <c r="D68" s="113">
        <f t="shared" si="25"/>
        <v>30000</v>
      </c>
      <c r="E68" s="113">
        <f t="shared" si="25"/>
        <v>30000</v>
      </c>
      <c r="F68" s="113">
        <f t="shared" si="25"/>
        <v>30000</v>
      </c>
      <c r="G68" s="113">
        <f t="shared" si="25"/>
        <v>29150</v>
      </c>
      <c r="H68" s="113">
        <f t="shared" si="25"/>
        <v>-850</v>
      </c>
    </row>
    <row r="69" spans="1:240" ht="16.5" customHeight="1" x14ac:dyDescent="0.3">
      <c r="A69" s="62" t="s">
        <v>330</v>
      </c>
      <c r="B69" s="64" t="s">
        <v>331</v>
      </c>
      <c r="C69" s="110"/>
      <c r="D69" s="108">
        <v>0</v>
      </c>
      <c r="E69" s="58">
        <v>0</v>
      </c>
      <c r="F69" s="58">
        <v>0</v>
      </c>
      <c r="G69" s="86">
        <v>0</v>
      </c>
      <c r="H69" s="86">
        <f>G69-[1]cheltuieli!$G$69</f>
        <v>0</v>
      </c>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row>
    <row r="70" spans="1:240" s="59" customFormat="1" ht="16.5" customHeight="1" x14ac:dyDescent="0.3">
      <c r="A70" s="62" t="s">
        <v>332</v>
      </c>
      <c r="B70" s="64" t="s">
        <v>333</v>
      </c>
      <c r="C70" s="110"/>
      <c r="D70" s="108">
        <v>30000</v>
      </c>
      <c r="E70" s="58">
        <v>30000</v>
      </c>
      <c r="F70" s="58">
        <v>30000</v>
      </c>
      <c r="G70" s="131">
        <v>29150</v>
      </c>
      <c r="H70" s="86">
        <f>G70-[1]cheltuieli!$G$70</f>
        <v>-850</v>
      </c>
    </row>
    <row r="71" spans="1:240" ht="16.5" customHeight="1" x14ac:dyDescent="0.3">
      <c r="A71" s="56" t="s">
        <v>334</v>
      </c>
      <c r="B71" s="60" t="s">
        <v>223</v>
      </c>
      <c r="C71" s="108">
        <f>+C72</f>
        <v>0</v>
      </c>
      <c r="D71" s="108">
        <f t="shared" ref="D71:H72" si="26">+D72</f>
        <v>0</v>
      </c>
      <c r="E71" s="108">
        <f t="shared" si="26"/>
        <v>0</v>
      </c>
      <c r="F71" s="108">
        <f t="shared" si="26"/>
        <v>0</v>
      </c>
      <c r="G71" s="108">
        <f t="shared" si="26"/>
        <v>0</v>
      </c>
      <c r="H71" s="108">
        <f t="shared" si="26"/>
        <v>0</v>
      </c>
    </row>
    <row r="72" spans="1:240" ht="16.5" customHeight="1" x14ac:dyDescent="0.3">
      <c r="A72" s="69" t="s">
        <v>335</v>
      </c>
      <c r="B72" s="60" t="s">
        <v>336</v>
      </c>
      <c r="C72" s="108">
        <f>+C73</f>
        <v>0</v>
      </c>
      <c r="D72" s="108">
        <f t="shared" si="26"/>
        <v>0</v>
      </c>
      <c r="E72" s="108">
        <f t="shared" si="26"/>
        <v>0</v>
      </c>
      <c r="F72" s="108">
        <f t="shared" si="26"/>
        <v>0</v>
      </c>
      <c r="G72" s="108">
        <f t="shared" si="26"/>
        <v>0</v>
      </c>
      <c r="H72" s="108">
        <f t="shared" si="26"/>
        <v>0</v>
      </c>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row>
    <row r="73" spans="1:240" s="59" customFormat="1" ht="16.5" customHeight="1" x14ac:dyDescent="0.3">
      <c r="A73" s="69" t="s">
        <v>337</v>
      </c>
      <c r="B73" s="64" t="s">
        <v>338</v>
      </c>
      <c r="C73" s="110"/>
      <c r="D73" s="108"/>
      <c r="E73" s="58"/>
      <c r="F73" s="58"/>
      <c r="G73" s="86"/>
      <c r="H73" s="86"/>
    </row>
    <row r="74" spans="1:240" s="59" customFormat="1" ht="16.5" customHeight="1" x14ac:dyDescent="0.3">
      <c r="A74" s="69" t="s">
        <v>339</v>
      </c>
      <c r="B74" s="70" t="s">
        <v>231</v>
      </c>
      <c r="C74" s="110">
        <f t="shared" ref="C74:H74" si="27">C75+C76</f>
        <v>0</v>
      </c>
      <c r="D74" s="110">
        <f t="shared" si="27"/>
        <v>0</v>
      </c>
      <c r="E74" s="110">
        <f t="shared" si="27"/>
        <v>0</v>
      </c>
      <c r="F74" s="110">
        <f t="shared" si="27"/>
        <v>0</v>
      </c>
      <c r="G74" s="110">
        <f t="shared" si="27"/>
        <v>0</v>
      </c>
      <c r="H74" s="110">
        <f t="shared" si="27"/>
        <v>0</v>
      </c>
    </row>
    <row r="75" spans="1:240" s="59" customFormat="1" ht="16.5" customHeight="1" x14ac:dyDescent="0.3">
      <c r="A75" s="69" t="s">
        <v>340</v>
      </c>
      <c r="B75" s="71" t="s">
        <v>341</v>
      </c>
      <c r="C75" s="110"/>
      <c r="D75" s="108"/>
      <c r="E75" s="58"/>
      <c r="F75" s="58"/>
      <c r="G75" s="86"/>
      <c r="H75" s="86"/>
    </row>
    <row r="76" spans="1:240" ht="16.5" customHeight="1" x14ac:dyDescent="0.3">
      <c r="A76" s="69" t="s">
        <v>342</v>
      </c>
      <c r="B76" s="71" t="s">
        <v>343</v>
      </c>
      <c r="C76" s="110"/>
      <c r="D76" s="108"/>
      <c r="E76" s="58"/>
      <c r="F76" s="58"/>
      <c r="G76" s="86"/>
      <c r="H76" s="86"/>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row>
    <row r="77" spans="1:240" s="59" customFormat="1" ht="16.5" customHeight="1" x14ac:dyDescent="0.3">
      <c r="A77" s="56" t="s">
        <v>344</v>
      </c>
      <c r="B77" s="60" t="s">
        <v>233</v>
      </c>
      <c r="C77" s="109">
        <f t="shared" ref="C77:H77" si="28">+C78</f>
        <v>0</v>
      </c>
      <c r="D77" s="109">
        <f t="shared" si="28"/>
        <v>100000</v>
      </c>
      <c r="E77" s="109">
        <f t="shared" si="28"/>
        <v>100000</v>
      </c>
      <c r="F77" s="109">
        <f t="shared" si="28"/>
        <v>100000</v>
      </c>
      <c r="G77" s="109">
        <f t="shared" si="28"/>
        <v>100000</v>
      </c>
      <c r="H77" s="109">
        <f t="shared" si="28"/>
        <v>0</v>
      </c>
    </row>
    <row r="78" spans="1:240" s="59" customFormat="1" ht="16.5" customHeight="1" x14ac:dyDescent="0.3">
      <c r="A78" s="56" t="s">
        <v>345</v>
      </c>
      <c r="B78" s="60" t="s">
        <v>235</v>
      </c>
      <c r="C78" s="109">
        <f t="shared" ref="C78:H78" si="29">+C79+C84</f>
        <v>0</v>
      </c>
      <c r="D78" s="109">
        <f t="shared" si="29"/>
        <v>100000</v>
      </c>
      <c r="E78" s="109">
        <f t="shared" si="29"/>
        <v>100000</v>
      </c>
      <c r="F78" s="109">
        <f t="shared" si="29"/>
        <v>100000</v>
      </c>
      <c r="G78" s="109">
        <f t="shared" si="29"/>
        <v>100000</v>
      </c>
      <c r="H78" s="109">
        <f t="shared" si="29"/>
        <v>0</v>
      </c>
    </row>
    <row r="79" spans="1:240" s="59" customFormat="1" ht="16.5" customHeight="1" x14ac:dyDescent="0.3">
      <c r="A79" s="56" t="s">
        <v>346</v>
      </c>
      <c r="B79" s="60" t="s">
        <v>347</v>
      </c>
      <c r="C79" s="109">
        <f t="shared" ref="C79:H79" si="30">+C81+C83+C82+C80</f>
        <v>0</v>
      </c>
      <c r="D79" s="109">
        <f t="shared" si="30"/>
        <v>100000</v>
      </c>
      <c r="E79" s="109">
        <f t="shared" si="30"/>
        <v>100000</v>
      </c>
      <c r="F79" s="109">
        <f t="shared" si="30"/>
        <v>100000</v>
      </c>
      <c r="G79" s="109">
        <f t="shared" si="30"/>
        <v>100000</v>
      </c>
      <c r="H79" s="109">
        <f t="shared" si="30"/>
        <v>0</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row>
    <row r="80" spans="1:240" s="59" customFormat="1" ht="16.5" customHeight="1" x14ac:dyDescent="0.3">
      <c r="A80" s="56" t="s">
        <v>348</v>
      </c>
      <c r="B80" s="63" t="s">
        <v>349</v>
      </c>
      <c r="C80" s="109"/>
      <c r="D80" s="108"/>
      <c r="E80" s="58"/>
      <c r="F80" s="58"/>
      <c r="G80" s="86"/>
      <c r="H80" s="86"/>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row>
    <row r="81" spans="1:240" s="59" customFormat="1" ht="16.5" customHeight="1" x14ac:dyDescent="0.3">
      <c r="A81" s="62" t="s">
        <v>350</v>
      </c>
      <c r="B81" s="64" t="s">
        <v>351</v>
      </c>
      <c r="C81" s="110"/>
      <c r="D81" s="108">
        <v>100000</v>
      </c>
      <c r="E81" s="58">
        <v>100000</v>
      </c>
      <c r="F81" s="58">
        <v>100000</v>
      </c>
      <c r="G81" s="86">
        <v>100000</v>
      </c>
      <c r="H81" s="86">
        <f>G81-[1]cheltuieli!$G$81</f>
        <v>0</v>
      </c>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row>
    <row r="82" spans="1:240" s="59" customFormat="1" ht="16.5" customHeight="1" x14ac:dyDescent="0.3">
      <c r="A82" s="62" t="s">
        <v>352</v>
      </c>
      <c r="B82" s="63" t="s">
        <v>353</v>
      </c>
      <c r="C82" s="110"/>
      <c r="D82" s="108"/>
      <c r="E82" s="58"/>
      <c r="F82" s="58"/>
      <c r="G82" s="86"/>
      <c r="H82" s="86"/>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row>
    <row r="83" spans="1:240" ht="16.5" customHeight="1" x14ac:dyDescent="0.3">
      <c r="A83" s="62" t="s">
        <v>354</v>
      </c>
      <c r="B83" s="64" t="s">
        <v>355</v>
      </c>
      <c r="C83" s="110"/>
      <c r="D83" s="108"/>
      <c r="E83" s="58"/>
      <c r="F83" s="58"/>
      <c r="G83" s="86"/>
      <c r="H83" s="86"/>
    </row>
    <row r="84" spans="1:240" ht="16.5" customHeight="1" x14ac:dyDescent="0.3">
      <c r="A84" s="72" t="s">
        <v>356</v>
      </c>
      <c r="B84" s="63" t="s">
        <v>357</v>
      </c>
      <c r="C84" s="110"/>
      <c r="D84" s="108"/>
      <c r="E84" s="58"/>
      <c r="F84" s="58"/>
      <c r="G84" s="86"/>
      <c r="H84" s="86"/>
    </row>
    <row r="85" spans="1:240" ht="16.5" customHeight="1" x14ac:dyDescent="0.3">
      <c r="A85" s="62" t="s">
        <v>243</v>
      </c>
      <c r="B85" s="64" t="s">
        <v>358</v>
      </c>
      <c r="C85" s="110"/>
      <c r="D85" s="108"/>
      <c r="E85" s="58"/>
      <c r="F85" s="58"/>
      <c r="G85" s="86"/>
      <c r="H85" s="8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row>
    <row r="86" spans="1:240" ht="16.5" customHeight="1" x14ac:dyDescent="0.3">
      <c r="A86" s="62" t="s">
        <v>359</v>
      </c>
      <c r="B86" s="64" t="s">
        <v>360</v>
      </c>
      <c r="C86" s="108">
        <f>C43-C88+C9+C11+C12+C14+C15+C16-C85</f>
        <v>0</v>
      </c>
      <c r="D86" s="108">
        <f t="shared" ref="D86:H86" si="31">D43-D88+D9+D11+D12+D14+D15+D16-D85</f>
        <v>277920640</v>
      </c>
      <c r="E86" s="108">
        <f t="shared" si="31"/>
        <v>277920640</v>
      </c>
      <c r="F86" s="108">
        <f t="shared" si="31"/>
        <v>277920640</v>
      </c>
      <c r="G86" s="108">
        <f t="shared" si="31"/>
        <v>271267440</v>
      </c>
      <c r="H86" s="108">
        <f t="shared" si="31"/>
        <v>18646690</v>
      </c>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row>
    <row r="87" spans="1:240" ht="16.5" customHeight="1" x14ac:dyDescent="0.3">
      <c r="A87" s="62"/>
      <c r="B87" s="64" t="s">
        <v>361</v>
      </c>
      <c r="C87" s="108"/>
      <c r="D87" s="108"/>
      <c r="E87" s="58"/>
      <c r="F87" s="58"/>
      <c r="G87" s="132">
        <v>-7813.04</v>
      </c>
      <c r="H87" s="86">
        <f>G87-[1]cheltuieli!$G$87</f>
        <v>0</v>
      </c>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row>
    <row r="88" spans="1:240" ht="16.5" customHeight="1" x14ac:dyDescent="0.35">
      <c r="A88" s="62" t="s">
        <v>362</v>
      </c>
      <c r="B88" s="60" t="s">
        <v>363</v>
      </c>
      <c r="C88" s="114">
        <f>+C89+C184+C223+C227+C254+C256</f>
        <v>0</v>
      </c>
      <c r="D88" s="114">
        <f t="shared" ref="D88:H88" si="32">+D89+D184+D223+D227+D254+D256</f>
        <v>993894780</v>
      </c>
      <c r="E88" s="114">
        <f t="shared" si="32"/>
        <v>950374240</v>
      </c>
      <c r="F88" s="114">
        <f t="shared" si="32"/>
        <v>950374240</v>
      </c>
      <c r="G88" s="114">
        <f t="shared" si="32"/>
        <v>948463515.96999991</v>
      </c>
      <c r="H88" s="114">
        <f t="shared" si="32"/>
        <v>83290761.920000017</v>
      </c>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row>
    <row r="89" spans="1:240" s="66" customFormat="1" ht="16.5" customHeight="1" x14ac:dyDescent="0.3">
      <c r="A89" s="56" t="s">
        <v>364</v>
      </c>
      <c r="B89" s="60" t="s">
        <v>365</v>
      </c>
      <c r="C89" s="109">
        <f>+C90+C107+C144+C176+C180</f>
        <v>0</v>
      </c>
      <c r="D89" s="109">
        <f t="shared" ref="D89:H89" si="33">+D90+D107+D144+D176+D180</f>
        <v>371621670</v>
      </c>
      <c r="E89" s="109">
        <f t="shared" si="33"/>
        <v>379266740</v>
      </c>
      <c r="F89" s="109">
        <f t="shared" si="33"/>
        <v>379266740</v>
      </c>
      <c r="G89" s="109">
        <f t="shared" si="33"/>
        <v>377938318.39999998</v>
      </c>
      <c r="H89" s="109">
        <f t="shared" si="33"/>
        <v>27769668.850000001</v>
      </c>
    </row>
    <row r="90" spans="1:240" s="66" customFormat="1" ht="16.5" customHeight="1" x14ac:dyDescent="0.3">
      <c r="A90" s="62" t="s">
        <v>366</v>
      </c>
      <c r="B90" s="60" t="s">
        <v>367</v>
      </c>
      <c r="C90" s="108">
        <f>+C91+C104+C105+C95+C98+C92+C93+C94</f>
        <v>0</v>
      </c>
      <c r="D90" s="108">
        <f t="shared" ref="D90:H90" si="34">+D91+D104+D105+D95+D98+D92+D93+D94</f>
        <v>170179090</v>
      </c>
      <c r="E90" s="108">
        <f t="shared" si="34"/>
        <v>181945110</v>
      </c>
      <c r="F90" s="108">
        <f t="shared" si="34"/>
        <v>181945110</v>
      </c>
      <c r="G90" s="108">
        <f t="shared" si="34"/>
        <v>180616719.56999999</v>
      </c>
      <c r="H90" s="108">
        <f t="shared" si="34"/>
        <v>13097888.85</v>
      </c>
    </row>
    <row r="91" spans="1:240" s="66" customFormat="1" ht="16.5" customHeight="1" x14ac:dyDescent="0.3">
      <c r="A91" s="62"/>
      <c r="B91" s="63" t="s">
        <v>368</v>
      </c>
      <c r="C91" s="110"/>
      <c r="D91" s="108">
        <v>113413800</v>
      </c>
      <c r="E91" s="58">
        <v>123777500</v>
      </c>
      <c r="F91" s="58">
        <v>123777500</v>
      </c>
      <c r="G91" s="86">
        <v>123777500</v>
      </c>
      <c r="H91" s="86">
        <f>G91-[1]cheltuieli!$G$91</f>
        <v>9179970</v>
      </c>
    </row>
    <row r="92" spans="1:240" s="66" customFormat="1" ht="45" x14ac:dyDescent="0.3">
      <c r="A92" s="62"/>
      <c r="B92" s="63" t="s">
        <v>369</v>
      </c>
      <c r="C92" s="110"/>
      <c r="D92" s="108">
        <v>270</v>
      </c>
      <c r="E92" s="58">
        <v>270</v>
      </c>
      <c r="F92" s="58">
        <v>270</v>
      </c>
      <c r="G92" s="86">
        <v>246.14</v>
      </c>
      <c r="H92" s="86">
        <f>G92-[1]cheltuieli!$G$92</f>
        <v>0</v>
      </c>
    </row>
    <row r="93" spans="1:240" s="66" customFormat="1" ht="60" x14ac:dyDescent="0.3">
      <c r="A93" s="62"/>
      <c r="B93" s="63" t="s">
        <v>370</v>
      </c>
      <c r="C93" s="110"/>
      <c r="D93" s="108">
        <v>1840</v>
      </c>
      <c r="E93" s="58">
        <v>1840</v>
      </c>
      <c r="F93" s="58">
        <v>1840</v>
      </c>
      <c r="G93" s="86">
        <v>1821.37</v>
      </c>
      <c r="H93" s="86">
        <f>G93-[1]cheltuieli!$G$93</f>
        <v>0</v>
      </c>
    </row>
    <row r="94" spans="1:240" s="66" customFormat="1" ht="45" x14ac:dyDescent="0.3">
      <c r="A94" s="62"/>
      <c r="B94" s="63" t="s">
        <v>522</v>
      </c>
      <c r="C94" s="110"/>
      <c r="D94" s="108">
        <v>899630</v>
      </c>
      <c r="E94" s="58">
        <v>899630</v>
      </c>
      <c r="F94" s="58">
        <v>899630</v>
      </c>
      <c r="G94" s="86">
        <v>0</v>
      </c>
      <c r="H94" s="86">
        <f>G94-[1]cheltuieli!$G$94</f>
        <v>0</v>
      </c>
    </row>
    <row r="95" spans="1:240" s="66" customFormat="1" ht="16.5" customHeight="1" x14ac:dyDescent="0.3">
      <c r="A95" s="62"/>
      <c r="B95" s="63" t="s">
        <v>371</v>
      </c>
      <c r="C95" s="110">
        <f t="shared" ref="C95:H95" si="35">C96+C97</f>
        <v>0</v>
      </c>
      <c r="D95" s="110">
        <f t="shared" si="35"/>
        <v>31399730</v>
      </c>
      <c r="E95" s="110">
        <f t="shared" si="35"/>
        <v>33406300</v>
      </c>
      <c r="F95" s="110">
        <f t="shared" si="35"/>
        <v>33406300</v>
      </c>
      <c r="G95" s="110">
        <f>G96+G97</f>
        <v>33406265.370000001</v>
      </c>
      <c r="H95" s="110">
        <f t="shared" si="35"/>
        <v>2445975.3000000007</v>
      </c>
    </row>
    <row r="96" spans="1:240" s="66" customFormat="1" ht="16.5" customHeight="1" x14ac:dyDescent="0.3">
      <c r="A96" s="62"/>
      <c r="B96" s="63" t="s">
        <v>372</v>
      </c>
      <c r="C96" s="110"/>
      <c r="D96" s="108">
        <v>31399730</v>
      </c>
      <c r="E96" s="58">
        <v>33406300</v>
      </c>
      <c r="F96" s="58">
        <v>33406300</v>
      </c>
      <c r="G96" s="86">
        <v>33406265.370000001</v>
      </c>
      <c r="H96" s="86">
        <f>G96-[1]cheltuieli!$G$96</f>
        <v>2445975.3000000007</v>
      </c>
    </row>
    <row r="97" spans="1:241" s="66" customFormat="1" ht="60" x14ac:dyDescent="0.3">
      <c r="A97" s="62"/>
      <c r="B97" s="63" t="s">
        <v>370</v>
      </c>
      <c r="C97" s="110"/>
      <c r="D97" s="108"/>
      <c r="E97" s="58">
        <v>0</v>
      </c>
      <c r="F97" s="58"/>
      <c r="G97" s="86">
        <v>0</v>
      </c>
      <c r="H97" s="86">
        <f>G97-[2]cheltuieli!$G$97</f>
        <v>0</v>
      </c>
    </row>
    <row r="98" spans="1:241" s="66" customFormat="1" ht="16.5" customHeight="1" x14ac:dyDescent="0.3">
      <c r="A98" s="62"/>
      <c r="B98" s="73" t="s">
        <v>373</v>
      </c>
      <c r="C98" s="110">
        <f t="shared" ref="C98:G98" si="36">C99+C102+C103</f>
        <v>0</v>
      </c>
      <c r="D98" s="110">
        <f t="shared" si="36"/>
        <v>20961390</v>
      </c>
      <c r="E98" s="110">
        <f t="shared" si="36"/>
        <v>20354410</v>
      </c>
      <c r="F98" s="110">
        <f t="shared" si="36"/>
        <v>20354410</v>
      </c>
      <c r="G98" s="110">
        <f t="shared" si="36"/>
        <v>20293051.989999998</v>
      </c>
      <c r="H98" s="110">
        <f t="shared" ref="H98" si="37">H99+H102+H103</f>
        <v>1467791.99</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row>
    <row r="99" spans="1:241" s="66" customFormat="1" ht="30" x14ac:dyDescent="0.3">
      <c r="A99" s="62"/>
      <c r="B99" s="63" t="s">
        <v>374</v>
      </c>
      <c r="C99" s="110">
        <f t="shared" ref="C99:G99" si="38">C100+C101</f>
        <v>0</v>
      </c>
      <c r="D99" s="110">
        <f t="shared" si="38"/>
        <v>18444520</v>
      </c>
      <c r="E99" s="110">
        <f t="shared" si="38"/>
        <v>18102710</v>
      </c>
      <c r="F99" s="110">
        <f t="shared" si="38"/>
        <v>18102710</v>
      </c>
      <c r="G99" s="110">
        <f t="shared" si="38"/>
        <v>18102710</v>
      </c>
      <c r="H99" s="110">
        <f t="shared" ref="H99" si="39">H100+H101</f>
        <v>1316910</v>
      </c>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row>
    <row r="100" spans="1:241" x14ac:dyDescent="0.3">
      <c r="A100" s="62"/>
      <c r="B100" s="63" t="s">
        <v>372</v>
      </c>
      <c r="C100" s="110"/>
      <c r="D100" s="108">
        <v>18444520</v>
      </c>
      <c r="E100" s="58">
        <v>18102710</v>
      </c>
      <c r="F100" s="58">
        <v>18102710</v>
      </c>
      <c r="G100" s="86">
        <v>18102710</v>
      </c>
      <c r="H100" s="86">
        <f>G100-[1]cheltuieli!$G$100</f>
        <v>1316910</v>
      </c>
      <c r="IG100" s="66"/>
    </row>
    <row r="101" spans="1:241" ht="60" x14ac:dyDescent="0.3">
      <c r="A101" s="62"/>
      <c r="B101" s="63" t="s">
        <v>370</v>
      </c>
      <c r="C101" s="110"/>
      <c r="D101" s="108"/>
      <c r="E101" s="58">
        <v>0</v>
      </c>
      <c r="F101" s="58">
        <v>0</v>
      </c>
      <c r="G101" s="86">
        <v>0</v>
      </c>
      <c r="H101" s="86">
        <f>G101-[2]cheltuieli!$G$101</f>
        <v>0</v>
      </c>
      <c r="IG101" s="66"/>
    </row>
    <row r="102" spans="1:241" ht="60" x14ac:dyDescent="0.3">
      <c r="A102" s="62"/>
      <c r="B102" s="63" t="s">
        <v>375</v>
      </c>
      <c r="C102" s="110"/>
      <c r="D102" s="108">
        <v>1486420</v>
      </c>
      <c r="E102" s="58">
        <v>1275680</v>
      </c>
      <c r="F102" s="58">
        <v>1275680</v>
      </c>
      <c r="G102" s="86">
        <v>1275680</v>
      </c>
      <c r="H102" s="86">
        <f>G102-[1]cheltuieli!$G$102</f>
        <v>111100</v>
      </c>
      <c r="IG102" s="66"/>
    </row>
    <row r="103" spans="1:241" ht="45" x14ac:dyDescent="0.3">
      <c r="A103" s="62"/>
      <c r="B103" s="63" t="s">
        <v>376</v>
      </c>
      <c r="C103" s="110"/>
      <c r="D103" s="108">
        <v>1030450</v>
      </c>
      <c r="E103" s="58">
        <v>976020</v>
      </c>
      <c r="F103" s="58">
        <v>976020</v>
      </c>
      <c r="G103" s="86">
        <v>914661.99</v>
      </c>
      <c r="H103" s="86">
        <f>G103-[1]cheltuieli!$G$103</f>
        <v>39781.989999999991</v>
      </c>
      <c r="IG103" s="66"/>
    </row>
    <row r="104" spans="1:241" s="59" customFormat="1" ht="16.5" customHeight="1" x14ac:dyDescent="0.3">
      <c r="A104" s="62"/>
      <c r="B104" s="63" t="s">
        <v>377</v>
      </c>
      <c r="C104" s="110"/>
      <c r="D104" s="108">
        <v>36640</v>
      </c>
      <c r="E104" s="58">
        <v>36640</v>
      </c>
      <c r="F104" s="58">
        <v>36640</v>
      </c>
      <c r="G104" s="86">
        <v>36640</v>
      </c>
      <c r="H104" s="86">
        <f>G104-[1]cheltuieli!$G$104</f>
        <v>4116.8600000000006</v>
      </c>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66"/>
    </row>
    <row r="105" spans="1:241" ht="45" x14ac:dyDescent="0.3">
      <c r="A105" s="62"/>
      <c r="B105" s="63" t="s">
        <v>378</v>
      </c>
      <c r="C105" s="110"/>
      <c r="D105" s="108">
        <v>3465790</v>
      </c>
      <c r="E105" s="58">
        <v>3468520</v>
      </c>
      <c r="F105" s="58">
        <v>3468520</v>
      </c>
      <c r="G105" s="86">
        <v>3101194.7</v>
      </c>
      <c r="H105" s="86">
        <f>G105-[1]cheltuieli!$G$105</f>
        <v>34.700000000186265</v>
      </c>
      <c r="IG105" s="66"/>
    </row>
    <row r="106" spans="1:241" x14ac:dyDescent="0.3">
      <c r="A106" s="62"/>
      <c r="B106" s="64" t="s">
        <v>361</v>
      </c>
      <c r="C106" s="110"/>
      <c r="D106" s="108"/>
      <c r="E106" s="58"/>
      <c r="F106" s="58"/>
      <c r="G106" s="86">
        <v>-21387.63</v>
      </c>
      <c r="H106" s="86">
        <f>G106-[1]cheltuieli!$G$106</f>
        <v>-16924.060000000001</v>
      </c>
    </row>
    <row r="107" spans="1:241" ht="30" x14ac:dyDescent="0.3">
      <c r="A107" s="117" t="s">
        <v>379</v>
      </c>
      <c r="B107" s="60" t="s">
        <v>380</v>
      </c>
      <c r="C107" s="110">
        <f t="shared" ref="C107:H107" si="40">C108+C111+C114+C117+C120+C123+C129+C126+C132</f>
        <v>0</v>
      </c>
      <c r="D107" s="110">
        <f t="shared" si="40"/>
        <v>142127440</v>
      </c>
      <c r="E107" s="110">
        <f t="shared" si="40"/>
        <v>140754100</v>
      </c>
      <c r="F107" s="110">
        <f t="shared" si="40"/>
        <v>140754100</v>
      </c>
      <c r="G107" s="110">
        <f t="shared" si="40"/>
        <v>140754077.63999999</v>
      </c>
      <c r="H107" s="110">
        <f t="shared" si="40"/>
        <v>10927000</v>
      </c>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row>
    <row r="108" spans="1:241" ht="16.5" customHeight="1" x14ac:dyDescent="0.3">
      <c r="A108" s="62"/>
      <c r="B108" s="63" t="s">
        <v>381</v>
      </c>
      <c r="C108" s="110">
        <f t="shared" ref="C108:H108" si="41">C109+C110</f>
        <v>0</v>
      </c>
      <c r="D108" s="110">
        <f t="shared" si="41"/>
        <v>5917710</v>
      </c>
      <c r="E108" s="110">
        <f t="shared" si="41"/>
        <v>5426250</v>
      </c>
      <c r="F108" s="110">
        <f t="shared" si="41"/>
        <v>5426250</v>
      </c>
      <c r="G108" s="110">
        <f t="shared" si="41"/>
        <v>5426250</v>
      </c>
      <c r="H108" s="110">
        <f t="shared" si="41"/>
        <v>491050</v>
      </c>
    </row>
    <row r="109" spans="1:241" x14ac:dyDescent="0.3">
      <c r="A109" s="62"/>
      <c r="B109" s="63" t="s">
        <v>368</v>
      </c>
      <c r="C109" s="110"/>
      <c r="D109" s="108">
        <v>5917710</v>
      </c>
      <c r="E109" s="58">
        <v>5426250</v>
      </c>
      <c r="F109" s="58">
        <v>5426250</v>
      </c>
      <c r="G109" s="86">
        <f>4449560+485640+491050</f>
        <v>5426250</v>
      </c>
      <c r="H109" s="86">
        <f>G109-[1]cheltuieli!$G$109</f>
        <v>491050</v>
      </c>
    </row>
    <row r="110" spans="1:241" ht="60" x14ac:dyDescent="0.3">
      <c r="A110" s="62"/>
      <c r="B110" s="63" t="s">
        <v>370</v>
      </c>
      <c r="C110" s="110"/>
      <c r="D110" s="108"/>
      <c r="E110" s="58"/>
      <c r="F110" s="58"/>
      <c r="G110" s="86"/>
      <c r="H110" s="86"/>
    </row>
    <row r="111" spans="1:241" ht="16.5" customHeight="1" x14ac:dyDescent="0.3">
      <c r="A111" s="62"/>
      <c r="B111" s="63" t="s">
        <v>382</v>
      </c>
      <c r="C111" s="110">
        <f t="shared" ref="C111:H111" si="42">C112+C113</f>
        <v>0</v>
      </c>
      <c r="D111" s="110">
        <f t="shared" si="42"/>
        <v>310000</v>
      </c>
      <c r="E111" s="110">
        <f t="shared" si="42"/>
        <v>0</v>
      </c>
      <c r="F111" s="110">
        <f t="shared" si="42"/>
        <v>0</v>
      </c>
      <c r="G111" s="110">
        <f t="shared" si="42"/>
        <v>0</v>
      </c>
      <c r="H111" s="110">
        <f t="shared" si="42"/>
        <v>0</v>
      </c>
    </row>
    <row r="112" spans="1:241" x14ac:dyDescent="0.3">
      <c r="A112" s="62"/>
      <c r="B112" s="63" t="s">
        <v>368</v>
      </c>
      <c r="C112" s="110"/>
      <c r="D112" s="108">
        <v>310000</v>
      </c>
      <c r="E112" s="58"/>
      <c r="F112" s="58"/>
      <c r="G112" s="86"/>
      <c r="H112" s="86"/>
    </row>
    <row r="113" spans="1:241" ht="60" x14ac:dyDescent="0.3">
      <c r="A113" s="62"/>
      <c r="B113" s="63" t="s">
        <v>370</v>
      </c>
      <c r="C113" s="110"/>
      <c r="D113" s="108"/>
      <c r="E113" s="58"/>
      <c r="F113" s="58"/>
      <c r="G113" s="86"/>
      <c r="H113" s="86"/>
    </row>
    <row r="114" spans="1:241" x14ac:dyDescent="0.3">
      <c r="A114" s="62"/>
      <c r="B114" s="63" t="s">
        <v>383</v>
      </c>
      <c r="C114" s="110">
        <f t="shared" ref="C114:H114" si="43">C115+C116</f>
        <v>0</v>
      </c>
      <c r="D114" s="110">
        <f t="shared" si="43"/>
        <v>1480720</v>
      </c>
      <c r="E114" s="110">
        <f t="shared" si="43"/>
        <v>1092900</v>
      </c>
      <c r="F114" s="110">
        <f t="shared" si="43"/>
        <v>1092900</v>
      </c>
      <c r="G114" s="110">
        <f t="shared" si="43"/>
        <v>1092899.99</v>
      </c>
      <c r="H114" s="110">
        <f t="shared" si="43"/>
        <v>92610</v>
      </c>
      <c r="IG114" s="59"/>
    </row>
    <row r="115" spans="1:241" x14ac:dyDescent="0.3">
      <c r="A115" s="62"/>
      <c r="B115" s="63" t="s">
        <v>368</v>
      </c>
      <c r="C115" s="110"/>
      <c r="D115" s="108">
        <v>1480720</v>
      </c>
      <c r="E115" s="58">
        <v>1092900</v>
      </c>
      <c r="F115" s="58">
        <v>1092900</v>
      </c>
      <c r="G115" s="86">
        <f>954139.99+46150+92610</f>
        <v>1092899.99</v>
      </c>
      <c r="H115" s="86">
        <f>G115-[1]cheltuieli!$G$115</f>
        <v>92610</v>
      </c>
      <c r="IG115" s="59"/>
    </row>
    <row r="116" spans="1:241" ht="60" x14ac:dyDescent="0.3">
      <c r="A116" s="62"/>
      <c r="B116" s="63" t="s">
        <v>370</v>
      </c>
      <c r="C116" s="110"/>
      <c r="D116" s="108"/>
      <c r="E116" s="58"/>
      <c r="F116" s="58"/>
      <c r="G116" s="86"/>
      <c r="H116" s="86"/>
      <c r="IG116" s="59"/>
    </row>
    <row r="117" spans="1:241" ht="36" customHeight="1" x14ac:dyDescent="0.3">
      <c r="A117" s="56"/>
      <c r="B117" s="63" t="s">
        <v>384</v>
      </c>
      <c r="C117" s="110">
        <f t="shared" ref="C117:H117" si="44">C118+C119</f>
        <v>0</v>
      </c>
      <c r="D117" s="110">
        <f t="shared" si="44"/>
        <v>50380870</v>
      </c>
      <c r="E117" s="110">
        <f t="shared" si="44"/>
        <v>50927390</v>
      </c>
      <c r="F117" s="110">
        <f t="shared" si="44"/>
        <v>50927390</v>
      </c>
      <c r="G117" s="110">
        <f t="shared" si="44"/>
        <v>50927377.990000002</v>
      </c>
      <c r="H117" s="110">
        <f t="shared" si="44"/>
        <v>2536150</v>
      </c>
    </row>
    <row r="118" spans="1:241" x14ac:dyDescent="0.3">
      <c r="A118" s="62"/>
      <c r="B118" s="63" t="s">
        <v>368</v>
      </c>
      <c r="C118" s="110"/>
      <c r="D118" s="108">
        <f>50380870-4840</f>
        <v>50376030</v>
      </c>
      <c r="E118" s="58">
        <f>50927390-4840</f>
        <v>50922550</v>
      </c>
      <c r="F118" s="58">
        <f>50927390-4840</f>
        <v>50922550</v>
      </c>
      <c r="G118" s="86">
        <f>44430620+3955780+2536150</f>
        <v>50922550</v>
      </c>
      <c r="H118" s="86">
        <f>G118-[1]cheltuieli!$G$118</f>
        <v>2536150</v>
      </c>
    </row>
    <row r="119" spans="1:241" ht="60" x14ac:dyDescent="0.3">
      <c r="A119" s="62"/>
      <c r="B119" s="63" t="s">
        <v>370</v>
      </c>
      <c r="C119" s="110"/>
      <c r="D119" s="108">
        <v>4840</v>
      </c>
      <c r="E119" s="58">
        <v>4840</v>
      </c>
      <c r="F119" s="58">
        <v>4840</v>
      </c>
      <c r="G119" s="86">
        <f>3533.65+1294.34</f>
        <v>4827.99</v>
      </c>
      <c r="H119" s="86">
        <f>G119-[1]cheltuieli!$G$119</f>
        <v>0</v>
      </c>
    </row>
    <row r="120" spans="1:241" ht="16.5" customHeight="1" x14ac:dyDescent="0.3">
      <c r="A120" s="62"/>
      <c r="B120" s="74" t="s">
        <v>385</v>
      </c>
      <c r="C120" s="110">
        <f t="shared" ref="C120:H120" si="45">C121+C122</f>
        <v>0</v>
      </c>
      <c r="D120" s="110">
        <f t="shared" si="45"/>
        <v>57590</v>
      </c>
      <c r="E120" s="110">
        <f t="shared" si="45"/>
        <v>32030</v>
      </c>
      <c r="F120" s="110">
        <f t="shared" si="45"/>
        <v>32030</v>
      </c>
      <c r="G120" s="110">
        <f t="shared" si="45"/>
        <v>32030</v>
      </c>
      <c r="H120" s="110">
        <f t="shared" si="45"/>
        <v>270</v>
      </c>
    </row>
    <row r="121" spans="1:241" x14ac:dyDescent="0.3">
      <c r="A121" s="62"/>
      <c r="B121" s="74" t="s">
        <v>368</v>
      </c>
      <c r="C121" s="110"/>
      <c r="D121" s="108">
        <v>57590</v>
      </c>
      <c r="E121" s="58">
        <v>32030</v>
      </c>
      <c r="F121" s="58">
        <v>32030</v>
      </c>
      <c r="G121" s="86">
        <f>31100+660+270</f>
        <v>32030</v>
      </c>
      <c r="H121" s="86">
        <f>G121-[1]cheltuieli!$G$121</f>
        <v>270</v>
      </c>
    </row>
    <row r="122" spans="1:241" ht="60" x14ac:dyDescent="0.3">
      <c r="A122" s="62"/>
      <c r="B122" s="74" t="s">
        <v>370</v>
      </c>
      <c r="C122" s="110"/>
      <c r="D122" s="108"/>
      <c r="E122" s="58"/>
      <c r="F122" s="58"/>
      <c r="G122" s="86"/>
      <c r="H122" s="86"/>
    </row>
    <row r="123" spans="1:241" ht="30" x14ac:dyDescent="0.3">
      <c r="A123" s="62"/>
      <c r="B123" s="63" t="s">
        <v>386</v>
      </c>
      <c r="C123" s="110">
        <f t="shared" ref="C123:H123" si="46">C124+C125</f>
        <v>0</v>
      </c>
      <c r="D123" s="110">
        <f t="shared" si="46"/>
        <v>984220</v>
      </c>
      <c r="E123" s="110">
        <f t="shared" si="46"/>
        <v>1043770</v>
      </c>
      <c r="F123" s="110">
        <f t="shared" si="46"/>
        <v>1043770</v>
      </c>
      <c r="G123" s="110">
        <f t="shared" si="46"/>
        <v>1043770</v>
      </c>
      <c r="H123" s="110">
        <f t="shared" si="46"/>
        <v>58070</v>
      </c>
    </row>
    <row r="124" spans="1:241" ht="16.5" customHeight="1" x14ac:dyDescent="0.3">
      <c r="A124" s="62"/>
      <c r="B124" s="63" t="s">
        <v>368</v>
      </c>
      <c r="C124" s="110"/>
      <c r="D124" s="108">
        <v>984220</v>
      </c>
      <c r="E124" s="58">
        <v>1043770</v>
      </c>
      <c r="F124" s="58">
        <v>1043770</v>
      </c>
      <c r="G124" s="86">
        <f>912020+73680+58070</f>
        <v>1043770</v>
      </c>
      <c r="H124" s="86">
        <f>G124-[1]cheltuieli!$G$124</f>
        <v>58070</v>
      </c>
    </row>
    <row r="125" spans="1:241" ht="60" x14ac:dyDescent="0.3">
      <c r="A125" s="62"/>
      <c r="B125" s="63" t="s">
        <v>370</v>
      </c>
      <c r="C125" s="110"/>
      <c r="D125" s="108"/>
      <c r="E125" s="58"/>
      <c r="F125" s="58"/>
      <c r="G125" s="86"/>
      <c r="H125" s="86"/>
    </row>
    <row r="126" spans="1:241" s="59" customFormat="1" x14ac:dyDescent="0.3">
      <c r="A126" s="62"/>
      <c r="B126" s="75" t="s">
        <v>387</v>
      </c>
      <c r="C126" s="110">
        <f t="shared" ref="C126:H126" si="47">C127+C128</f>
        <v>0</v>
      </c>
      <c r="D126" s="110">
        <f t="shared" si="47"/>
        <v>0</v>
      </c>
      <c r="E126" s="110">
        <f t="shared" si="47"/>
        <v>0</v>
      </c>
      <c r="F126" s="110">
        <f t="shared" si="47"/>
        <v>0</v>
      </c>
      <c r="G126" s="110">
        <f t="shared" si="47"/>
        <v>0</v>
      </c>
      <c r="H126" s="110">
        <f t="shared" si="47"/>
        <v>0</v>
      </c>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row>
    <row r="127" spans="1:241" s="59" customFormat="1" x14ac:dyDescent="0.3">
      <c r="A127" s="62"/>
      <c r="B127" s="75" t="s">
        <v>368</v>
      </c>
      <c r="C127" s="110"/>
      <c r="D127" s="108"/>
      <c r="E127" s="58"/>
      <c r="F127" s="58"/>
      <c r="G127" s="86"/>
      <c r="H127" s="86"/>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row>
    <row r="128" spans="1:241" s="59" customFormat="1" ht="60" x14ac:dyDescent="0.3">
      <c r="A128" s="62"/>
      <c r="B128" s="75" t="s">
        <v>370</v>
      </c>
      <c r="C128" s="110"/>
      <c r="D128" s="108"/>
      <c r="E128" s="58"/>
      <c r="F128" s="58"/>
      <c r="G128" s="86"/>
      <c r="H128" s="86"/>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row>
    <row r="129" spans="1:241" s="59" customFormat="1" x14ac:dyDescent="0.3">
      <c r="A129" s="62"/>
      <c r="B129" s="75" t="s">
        <v>388</v>
      </c>
      <c r="C129" s="110">
        <f t="shared" ref="C129:H129" si="48">C130+C131</f>
        <v>0</v>
      </c>
      <c r="D129" s="110">
        <f t="shared" si="48"/>
        <v>48568460</v>
      </c>
      <c r="E129" s="110">
        <f t="shared" si="48"/>
        <v>48188160</v>
      </c>
      <c r="F129" s="110">
        <f t="shared" si="48"/>
        <v>48188160</v>
      </c>
      <c r="G129" s="110">
        <f t="shared" si="48"/>
        <v>48188149.659999996</v>
      </c>
      <c r="H129" s="110">
        <f t="shared" si="48"/>
        <v>5450540</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row>
    <row r="130" spans="1:241" s="59" customFormat="1" x14ac:dyDescent="0.3">
      <c r="A130" s="62"/>
      <c r="B130" s="75" t="s">
        <v>368</v>
      </c>
      <c r="C130" s="110"/>
      <c r="D130" s="108">
        <f>48568460-780</f>
        <v>48567680</v>
      </c>
      <c r="E130" s="58">
        <f>48188160-780</f>
        <v>48187380</v>
      </c>
      <c r="F130" s="58">
        <f>48188160-780</f>
        <v>48187380</v>
      </c>
      <c r="G130" s="133">
        <f>38827989.9+3908850+5450540</f>
        <v>48187379.899999999</v>
      </c>
      <c r="H130" s="86">
        <f>G130-[1]cheltuieli!$G$130</f>
        <v>5450540</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row>
    <row r="131" spans="1:241" s="59" customFormat="1" ht="60" x14ac:dyDescent="0.3">
      <c r="A131" s="62"/>
      <c r="B131" s="75" t="s">
        <v>370</v>
      </c>
      <c r="C131" s="110"/>
      <c r="D131" s="108">
        <v>780</v>
      </c>
      <c r="E131" s="58">
        <v>780</v>
      </c>
      <c r="F131" s="58">
        <v>780</v>
      </c>
      <c r="G131" s="133">
        <v>769.76</v>
      </c>
      <c r="H131" s="86">
        <f>G131-[1]cheltuieli!$G$131</f>
        <v>0</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row>
    <row r="132" spans="1:241" s="59" customFormat="1" ht="30" x14ac:dyDescent="0.3">
      <c r="A132" s="62"/>
      <c r="B132" s="76" t="s">
        <v>389</v>
      </c>
      <c r="C132" s="110">
        <f>C133+C136+C139+C137+C138+C142</f>
        <v>0</v>
      </c>
      <c r="D132" s="110">
        <f t="shared" ref="D132:H132" si="49">D133+D136+D139+D137+D138+D142</f>
        <v>34427870</v>
      </c>
      <c r="E132" s="110">
        <f t="shared" si="49"/>
        <v>34043600</v>
      </c>
      <c r="F132" s="110">
        <f t="shared" si="49"/>
        <v>34043600</v>
      </c>
      <c r="G132" s="110">
        <f t="shared" si="49"/>
        <v>34043600</v>
      </c>
      <c r="H132" s="110">
        <f t="shared" si="49"/>
        <v>2298310</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row>
    <row r="133" spans="1:241" s="59" customFormat="1" x14ac:dyDescent="0.3">
      <c r="A133" s="62"/>
      <c r="B133" s="75" t="s">
        <v>390</v>
      </c>
      <c r="C133" s="110">
        <f t="shared" ref="C133:H133" si="50">C134+C135</f>
        <v>0</v>
      </c>
      <c r="D133" s="110">
        <f t="shared" si="50"/>
        <v>33731700</v>
      </c>
      <c r="E133" s="110">
        <f t="shared" si="50"/>
        <v>33572670</v>
      </c>
      <c r="F133" s="110">
        <f t="shared" si="50"/>
        <v>33572670</v>
      </c>
      <c r="G133" s="110">
        <f t="shared" si="50"/>
        <v>33572670</v>
      </c>
      <c r="H133" s="110">
        <f t="shared" si="50"/>
        <v>2256950</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row>
    <row r="134" spans="1:241" s="59" customFormat="1" ht="16.5" customHeight="1" x14ac:dyDescent="0.3">
      <c r="A134" s="62"/>
      <c r="B134" s="75" t="s">
        <v>368</v>
      </c>
      <c r="C134" s="110"/>
      <c r="D134" s="108">
        <v>33731700</v>
      </c>
      <c r="E134" s="58">
        <v>33572670</v>
      </c>
      <c r="F134" s="58">
        <v>33572670</v>
      </c>
      <c r="G134" s="86">
        <f>27715380+3600340+2256950</f>
        <v>33572670</v>
      </c>
      <c r="H134" s="86">
        <f>G134-[1]cheltuieli!$G$134</f>
        <v>2256950</v>
      </c>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row>
    <row r="135" spans="1:241" s="59" customFormat="1" ht="60" x14ac:dyDescent="0.3">
      <c r="A135" s="62"/>
      <c r="B135" s="75" t="s">
        <v>370</v>
      </c>
      <c r="C135" s="110"/>
      <c r="D135" s="108"/>
      <c r="E135" s="58"/>
      <c r="F135" s="58"/>
      <c r="G135" s="86"/>
      <c r="H135" s="86"/>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row>
    <row r="136" spans="1:241" s="59" customFormat="1" ht="16.5" customHeight="1" x14ac:dyDescent="0.3">
      <c r="A136" s="62"/>
      <c r="B136" s="75" t="s">
        <v>391</v>
      </c>
      <c r="C136" s="110"/>
      <c r="D136" s="108"/>
      <c r="E136" s="58"/>
      <c r="F136" s="58"/>
      <c r="G136" s="86"/>
      <c r="H136" s="86"/>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row>
    <row r="137" spans="1:241" ht="30" x14ac:dyDescent="0.3">
      <c r="A137" s="56"/>
      <c r="B137" s="75" t="s">
        <v>392</v>
      </c>
      <c r="C137" s="110"/>
      <c r="D137" s="108">
        <v>534610</v>
      </c>
      <c r="E137" s="58">
        <v>437240</v>
      </c>
      <c r="F137" s="58">
        <v>437240</v>
      </c>
      <c r="G137" s="86">
        <f>374170+24960+38110</f>
        <v>437240</v>
      </c>
      <c r="H137" s="86">
        <f>G137-[1]cheltuieli!$G$137</f>
        <v>38110</v>
      </c>
    </row>
    <row r="138" spans="1:241" ht="16.5" customHeight="1" x14ac:dyDescent="0.3">
      <c r="A138" s="56"/>
      <c r="B138" s="75" t="s">
        <v>393</v>
      </c>
      <c r="C138" s="110"/>
      <c r="D138" s="108">
        <v>31860</v>
      </c>
      <c r="E138" s="58">
        <v>33690</v>
      </c>
      <c r="F138" s="58">
        <v>33690</v>
      </c>
      <c r="G138" s="86">
        <f>27220+3220+3250</f>
        <v>33690</v>
      </c>
      <c r="H138" s="86">
        <f>G138-[1]cheltuieli!$G$138</f>
        <v>3250</v>
      </c>
    </row>
    <row r="139" spans="1:241" s="59" customFormat="1" ht="16.5" customHeight="1" x14ac:dyDescent="0.3">
      <c r="A139" s="62"/>
      <c r="B139" s="75" t="s">
        <v>394</v>
      </c>
      <c r="C139" s="110">
        <f>C140+C141</f>
        <v>0</v>
      </c>
      <c r="D139" s="110">
        <f t="shared" ref="D139:H139" si="51">D140+D141</f>
        <v>0</v>
      </c>
      <c r="E139" s="110">
        <f t="shared" si="51"/>
        <v>0</v>
      </c>
      <c r="F139" s="110">
        <f t="shared" si="51"/>
        <v>0</v>
      </c>
      <c r="G139" s="110">
        <f t="shared" si="51"/>
        <v>0</v>
      </c>
      <c r="H139" s="110">
        <f t="shared" si="51"/>
        <v>0</v>
      </c>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row>
    <row r="140" spans="1:241" s="59" customFormat="1" ht="16.5" customHeight="1" x14ac:dyDescent="0.3">
      <c r="A140" s="62"/>
      <c r="B140" s="75" t="s">
        <v>368</v>
      </c>
      <c r="C140" s="110"/>
      <c r="D140" s="108"/>
      <c r="E140" s="58"/>
      <c r="F140" s="58"/>
      <c r="G140" s="86"/>
      <c r="H140" s="86"/>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row>
    <row r="141" spans="1:241" s="59" customFormat="1" ht="60" x14ac:dyDescent="0.3">
      <c r="A141" s="62"/>
      <c r="B141" s="75" t="s">
        <v>370</v>
      </c>
      <c r="C141" s="110"/>
      <c r="D141" s="108"/>
      <c r="E141" s="58"/>
      <c r="F141" s="58"/>
      <c r="G141" s="86"/>
      <c r="H141" s="86"/>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row>
    <row r="142" spans="1:241" s="59" customFormat="1" x14ac:dyDescent="0.3">
      <c r="A142" s="62"/>
      <c r="B142" s="75" t="s">
        <v>523</v>
      </c>
      <c r="C142" s="110"/>
      <c r="D142" s="108">
        <v>129700</v>
      </c>
      <c r="E142" s="58"/>
      <c r="F142" s="58"/>
      <c r="G142" s="86"/>
      <c r="H142" s="86"/>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row>
    <row r="143" spans="1:241" s="59" customFormat="1" ht="16.5" customHeight="1" x14ac:dyDescent="0.3">
      <c r="A143" s="62"/>
      <c r="B143" s="64" t="s">
        <v>361</v>
      </c>
      <c r="C143" s="110"/>
      <c r="D143" s="108"/>
      <c r="E143" s="58"/>
      <c r="F143" s="58"/>
      <c r="G143" s="86">
        <v>-4997.55</v>
      </c>
      <c r="H143" s="86">
        <f>G143-[1]cheltuieli!$G$143</f>
        <v>0</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row>
    <row r="144" spans="1:241" s="59" customFormat="1" ht="30" x14ac:dyDescent="0.3">
      <c r="A144" s="62" t="s">
        <v>395</v>
      </c>
      <c r="B144" s="60" t="s">
        <v>396</v>
      </c>
      <c r="C144" s="110">
        <f t="shared" ref="C144:H144" si="52">C145+C148+C151+C154+C157+C158+C159+C162+C163+C166</f>
        <v>0</v>
      </c>
      <c r="D144" s="110">
        <f t="shared" si="52"/>
        <v>7644830</v>
      </c>
      <c r="E144" s="110">
        <f t="shared" si="52"/>
        <v>7342860</v>
      </c>
      <c r="F144" s="110">
        <f t="shared" si="52"/>
        <v>7342860</v>
      </c>
      <c r="G144" s="110">
        <f t="shared" si="52"/>
        <v>7342851.1899999995</v>
      </c>
      <c r="H144" s="110">
        <f t="shared" si="52"/>
        <v>497760</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row>
    <row r="145" spans="1:247" s="59" customFormat="1" x14ac:dyDescent="0.3">
      <c r="A145" s="62"/>
      <c r="B145" s="63" t="s">
        <v>384</v>
      </c>
      <c r="C145" s="110">
        <f t="shared" ref="C145:H145" si="53">C146+C147</f>
        <v>0</v>
      </c>
      <c r="D145" s="110">
        <f t="shared" si="53"/>
        <v>2480460</v>
      </c>
      <c r="E145" s="110">
        <f t="shared" si="53"/>
        <v>2605220</v>
      </c>
      <c r="F145" s="110">
        <f t="shared" si="53"/>
        <v>2605220</v>
      </c>
      <c r="G145" s="110">
        <f t="shared" si="53"/>
        <v>2605214</v>
      </c>
      <c r="H145" s="110">
        <f t="shared" si="53"/>
        <v>158410</v>
      </c>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row>
    <row r="146" spans="1:247" s="59" customFormat="1" x14ac:dyDescent="0.3">
      <c r="A146" s="62"/>
      <c r="B146" s="63" t="s">
        <v>368</v>
      </c>
      <c r="C146" s="110"/>
      <c r="D146" s="108">
        <f>2480460-330</f>
        <v>2480130</v>
      </c>
      <c r="E146" s="58">
        <f>2605220-330</f>
        <v>2604890</v>
      </c>
      <c r="F146" s="58">
        <f>2605220-330</f>
        <v>2604890</v>
      </c>
      <c r="G146" s="86">
        <f>2274630+171850+158410</f>
        <v>2604890</v>
      </c>
      <c r="H146" s="86">
        <f>G146-[1]cheltuieli!$G$146</f>
        <v>158410</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row>
    <row r="147" spans="1:247" s="59" customFormat="1" ht="16.5" customHeight="1" x14ac:dyDescent="0.3">
      <c r="A147" s="62"/>
      <c r="B147" s="63" t="s">
        <v>370</v>
      </c>
      <c r="C147" s="110"/>
      <c r="D147" s="108">
        <v>330</v>
      </c>
      <c r="E147" s="58">
        <v>330</v>
      </c>
      <c r="F147" s="58">
        <v>330</v>
      </c>
      <c r="G147" s="86">
        <v>324</v>
      </c>
      <c r="H147" s="86">
        <f>G147-[1]cheltuieli!$G$147</f>
        <v>0</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row>
    <row r="148" spans="1:247" s="59" customFormat="1" ht="30" x14ac:dyDescent="0.3">
      <c r="A148" s="62"/>
      <c r="B148" s="77" t="s">
        <v>397</v>
      </c>
      <c r="C148" s="110">
        <f t="shared" ref="C148:H148" si="54">C149+C150</f>
        <v>0</v>
      </c>
      <c r="D148" s="110">
        <f t="shared" si="54"/>
        <v>2490310</v>
      </c>
      <c r="E148" s="110">
        <f t="shared" si="54"/>
        <v>1782500</v>
      </c>
      <c r="F148" s="110">
        <f t="shared" si="54"/>
        <v>1782500</v>
      </c>
      <c r="G148" s="110">
        <f t="shared" si="54"/>
        <v>1782500</v>
      </c>
      <c r="H148" s="110">
        <f t="shared" si="54"/>
        <v>82340</v>
      </c>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row>
    <row r="149" spans="1:247" s="59" customFormat="1" ht="16.5" customHeight="1" x14ac:dyDescent="0.3">
      <c r="A149" s="62"/>
      <c r="B149" s="77" t="s">
        <v>368</v>
      </c>
      <c r="C149" s="110"/>
      <c r="D149" s="108">
        <f>125150+2365160</f>
        <v>2490310</v>
      </c>
      <c r="E149" s="58">
        <v>1782500</v>
      </c>
      <c r="F149" s="58">
        <v>1782500</v>
      </c>
      <c r="G149" s="86">
        <f>1606650+93510+82340</f>
        <v>1782500</v>
      </c>
      <c r="H149" s="86">
        <f>G149-[1]cheltuieli!$G$149</f>
        <v>82340</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row>
    <row r="150" spans="1:247" s="59" customFormat="1" ht="60" x14ac:dyDescent="0.3">
      <c r="A150" s="62"/>
      <c r="B150" s="77" t="s">
        <v>370</v>
      </c>
      <c r="C150" s="110"/>
      <c r="D150" s="108"/>
      <c r="E150" s="58"/>
      <c r="F150" s="58"/>
      <c r="G150" s="86"/>
      <c r="H150" s="86"/>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row>
    <row r="151" spans="1:247" s="59" customFormat="1" x14ac:dyDescent="0.3">
      <c r="A151" s="62"/>
      <c r="B151" s="78" t="s">
        <v>398</v>
      </c>
      <c r="C151" s="110">
        <f t="shared" ref="C151:G151" si="55">C152+C153</f>
        <v>0</v>
      </c>
      <c r="D151" s="110">
        <f t="shared" si="55"/>
        <v>2674060</v>
      </c>
      <c r="E151" s="110">
        <f t="shared" si="55"/>
        <v>2955140</v>
      </c>
      <c r="F151" s="110">
        <f t="shared" si="55"/>
        <v>2955140</v>
      </c>
      <c r="G151" s="110">
        <f t="shared" si="55"/>
        <v>2955137.19</v>
      </c>
      <c r="H151" s="110">
        <f>H152+H153</f>
        <v>257010</v>
      </c>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row>
    <row r="152" spans="1:247" s="59" customFormat="1" ht="16.5" customHeight="1" x14ac:dyDescent="0.3">
      <c r="A152" s="62"/>
      <c r="B152" s="78" t="s">
        <v>368</v>
      </c>
      <c r="C152" s="110"/>
      <c r="D152" s="108">
        <f>2674060-7950</f>
        <v>2666110</v>
      </c>
      <c r="E152" s="58">
        <f>2955140-7950</f>
        <v>2947190</v>
      </c>
      <c r="F152" s="58">
        <f>2955140-7950</f>
        <v>2947190</v>
      </c>
      <c r="G152" s="86">
        <f>2217910+472270+257010</f>
        <v>2947190</v>
      </c>
      <c r="H152" s="86">
        <f>G152-[1]cheltuieli!$G$152</f>
        <v>257010</v>
      </c>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row>
    <row r="153" spans="1:247" s="59" customFormat="1" ht="60" x14ac:dyDescent="0.3">
      <c r="A153" s="56"/>
      <c r="B153" s="78" t="s">
        <v>370</v>
      </c>
      <c r="C153" s="110"/>
      <c r="D153" s="108">
        <v>7950</v>
      </c>
      <c r="E153" s="58">
        <v>7950</v>
      </c>
      <c r="F153" s="58">
        <v>7950</v>
      </c>
      <c r="G153" s="86">
        <v>7947.19</v>
      </c>
      <c r="H153" s="86">
        <f>G153-[1]cheltuieli!$G$153</f>
        <v>0</v>
      </c>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row>
    <row r="154" spans="1:247" s="59" customFormat="1" ht="30" x14ac:dyDescent="0.3">
      <c r="A154" s="62"/>
      <c r="B154" s="78" t="s">
        <v>399</v>
      </c>
      <c r="C154" s="110">
        <f>C155+C156</f>
        <v>0</v>
      </c>
      <c r="D154" s="110">
        <f>D155+D156</f>
        <v>0</v>
      </c>
      <c r="E154" s="110">
        <f t="shared" ref="E154:H154" si="56">E155+E156</f>
        <v>0</v>
      </c>
      <c r="F154" s="110">
        <f t="shared" si="56"/>
        <v>0</v>
      </c>
      <c r="G154" s="110">
        <f t="shared" si="56"/>
        <v>0</v>
      </c>
      <c r="H154" s="110">
        <f t="shared" si="56"/>
        <v>0</v>
      </c>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row>
    <row r="155" spans="1:247" s="59" customFormat="1" x14ac:dyDescent="0.3">
      <c r="A155" s="62"/>
      <c r="B155" s="78" t="s">
        <v>368</v>
      </c>
      <c r="C155" s="110"/>
      <c r="D155" s="108"/>
      <c r="E155" s="58"/>
      <c r="F155" s="58"/>
      <c r="G155" s="86"/>
      <c r="H155" s="86"/>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row>
    <row r="156" spans="1:247" s="59" customFormat="1" ht="60" x14ac:dyDescent="0.3">
      <c r="A156" s="62"/>
      <c r="B156" s="78" t="s">
        <v>370</v>
      </c>
      <c r="C156" s="110"/>
      <c r="D156" s="108"/>
      <c r="E156" s="58"/>
      <c r="F156" s="58"/>
      <c r="G156" s="86"/>
      <c r="H156" s="86"/>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row>
    <row r="157" spans="1:247" s="59" customFormat="1" ht="16.5" customHeight="1" x14ac:dyDescent="0.3">
      <c r="A157" s="62"/>
      <c r="B157" s="78" t="s">
        <v>400</v>
      </c>
      <c r="C157" s="110"/>
      <c r="D157" s="108"/>
      <c r="E157" s="58"/>
      <c r="F157" s="58"/>
      <c r="G157" s="86"/>
      <c r="H157" s="86"/>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row>
    <row r="158" spans="1:247" ht="16.5" customHeight="1" x14ac:dyDescent="0.3">
      <c r="A158" s="62"/>
      <c r="B158" s="63" t="s">
        <v>381</v>
      </c>
      <c r="C158" s="110"/>
      <c r="D158" s="108"/>
      <c r="E158" s="58"/>
      <c r="F158" s="58"/>
      <c r="G158" s="86"/>
      <c r="H158" s="86"/>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H158" s="59"/>
      <c r="II158" s="59"/>
      <c r="IJ158" s="59"/>
      <c r="IK158" s="59"/>
      <c r="IL158" s="59"/>
      <c r="IM158" s="59"/>
    </row>
    <row r="159" spans="1:247" x14ac:dyDescent="0.3">
      <c r="A159" s="56"/>
      <c r="B159" s="78" t="s">
        <v>401</v>
      </c>
      <c r="C159" s="110">
        <f t="shared" ref="C159:H159" si="57">C160+C161</f>
        <v>0</v>
      </c>
      <c r="D159" s="110">
        <f t="shared" si="57"/>
        <v>0</v>
      </c>
      <c r="E159" s="110">
        <f t="shared" si="57"/>
        <v>0</v>
      </c>
      <c r="F159" s="110">
        <f t="shared" si="57"/>
        <v>0</v>
      </c>
      <c r="G159" s="110">
        <f t="shared" si="57"/>
        <v>0</v>
      </c>
      <c r="H159" s="110">
        <f t="shared" si="57"/>
        <v>0</v>
      </c>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H159" s="59"/>
      <c r="II159" s="59"/>
      <c r="IJ159" s="59"/>
      <c r="IK159" s="59"/>
      <c r="IL159" s="59"/>
      <c r="IM159" s="59"/>
    </row>
    <row r="160" spans="1:247" x14ac:dyDescent="0.3">
      <c r="A160" s="62"/>
      <c r="B160" s="78" t="s">
        <v>368</v>
      </c>
      <c r="C160" s="110"/>
      <c r="D160" s="108"/>
      <c r="E160" s="58"/>
      <c r="F160" s="58"/>
      <c r="G160" s="134"/>
      <c r="H160" s="134"/>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row>
    <row r="161" spans="1:247" ht="60" x14ac:dyDescent="0.3">
      <c r="A161" s="62"/>
      <c r="B161" s="78" t="s">
        <v>370</v>
      </c>
      <c r="C161" s="110"/>
      <c r="D161" s="108"/>
      <c r="E161" s="58"/>
      <c r="F161" s="58"/>
      <c r="G161" s="134"/>
      <c r="H161" s="134"/>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row>
    <row r="162" spans="1:247" ht="45" x14ac:dyDescent="0.3">
      <c r="A162" s="62"/>
      <c r="B162" s="79" t="s">
        <v>506</v>
      </c>
      <c r="C162" s="110"/>
      <c r="D162" s="108"/>
      <c r="E162" s="58"/>
      <c r="F162" s="58"/>
      <c r="G162" s="134"/>
      <c r="H162" s="134"/>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row>
    <row r="163" spans="1:247" ht="30" x14ac:dyDescent="0.3">
      <c r="A163" s="62"/>
      <c r="B163" s="79" t="s">
        <v>402</v>
      </c>
      <c r="C163" s="110">
        <f>C164+C165</f>
        <v>0</v>
      </c>
      <c r="D163" s="110">
        <f t="shared" ref="D163:H163" si="58">D164+D165</f>
        <v>0</v>
      </c>
      <c r="E163" s="110">
        <f t="shared" si="58"/>
        <v>0</v>
      </c>
      <c r="F163" s="110">
        <f t="shared" si="58"/>
        <v>0</v>
      </c>
      <c r="G163" s="110">
        <f t="shared" si="58"/>
        <v>0</v>
      </c>
      <c r="H163" s="110">
        <f t="shared" si="58"/>
        <v>0</v>
      </c>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row>
    <row r="164" spans="1:247" x14ac:dyDescent="0.3">
      <c r="A164" s="62"/>
      <c r="B164" s="79" t="s">
        <v>368</v>
      </c>
      <c r="C164" s="110"/>
      <c r="D164" s="108"/>
      <c r="E164" s="58"/>
      <c r="F164" s="58"/>
      <c r="G164" s="134"/>
      <c r="H164" s="134"/>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row>
    <row r="165" spans="1:247" ht="60" x14ac:dyDescent="0.3">
      <c r="A165" s="62"/>
      <c r="B165" s="79" t="s">
        <v>370</v>
      </c>
      <c r="C165" s="110"/>
      <c r="D165" s="108"/>
      <c r="E165" s="58"/>
      <c r="F165" s="58"/>
      <c r="G165" s="134"/>
      <c r="H165" s="134"/>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row>
    <row r="166" spans="1:247" s="59" customFormat="1" ht="30" x14ac:dyDescent="0.3">
      <c r="A166" s="62"/>
      <c r="B166" s="80" t="s">
        <v>403</v>
      </c>
      <c r="C166" s="110">
        <f t="shared" ref="C166:H166" si="59">C167+C170+C171+C174</f>
        <v>0</v>
      </c>
      <c r="D166" s="110">
        <f t="shared" si="59"/>
        <v>0</v>
      </c>
      <c r="E166" s="110">
        <f t="shared" si="59"/>
        <v>0</v>
      </c>
      <c r="F166" s="110">
        <f t="shared" si="59"/>
        <v>0</v>
      </c>
      <c r="G166" s="110">
        <f t="shared" si="59"/>
        <v>0</v>
      </c>
      <c r="H166" s="110">
        <f t="shared" si="59"/>
        <v>0</v>
      </c>
      <c r="IH166" s="45"/>
      <c r="II166" s="45"/>
      <c r="IJ166" s="45"/>
      <c r="IK166" s="45"/>
      <c r="IL166" s="45"/>
      <c r="IM166" s="45"/>
    </row>
    <row r="167" spans="1:247" s="59" customFormat="1" x14ac:dyDescent="0.3">
      <c r="A167" s="62"/>
      <c r="B167" s="81" t="s">
        <v>404</v>
      </c>
      <c r="C167" s="110">
        <f t="shared" ref="C167:H167" si="60">C168+C169</f>
        <v>0</v>
      </c>
      <c r="D167" s="110">
        <f t="shared" si="60"/>
        <v>0</v>
      </c>
      <c r="E167" s="110">
        <f t="shared" si="60"/>
        <v>0</v>
      </c>
      <c r="F167" s="110">
        <f t="shared" si="60"/>
        <v>0</v>
      </c>
      <c r="G167" s="110">
        <f t="shared" si="60"/>
        <v>0</v>
      </c>
      <c r="H167" s="110">
        <f t="shared" si="60"/>
        <v>0</v>
      </c>
      <c r="IH167" s="45"/>
      <c r="II167" s="45"/>
      <c r="IJ167" s="45"/>
      <c r="IK167" s="45"/>
      <c r="IL167" s="45"/>
      <c r="IM167" s="45"/>
    </row>
    <row r="168" spans="1:247" x14ac:dyDescent="0.3">
      <c r="A168" s="62"/>
      <c r="B168" s="81" t="s">
        <v>368</v>
      </c>
      <c r="C168" s="110"/>
      <c r="D168" s="108"/>
      <c r="E168" s="58"/>
      <c r="F168" s="58"/>
      <c r="G168" s="134"/>
      <c r="H168" s="134"/>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row>
    <row r="169" spans="1:247" ht="60" x14ac:dyDescent="0.3">
      <c r="A169" s="56"/>
      <c r="B169" s="81" t="s">
        <v>370</v>
      </c>
      <c r="C169" s="110"/>
      <c r="D169" s="108"/>
      <c r="E169" s="58"/>
      <c r="F169" s="58"/>
      <c r="G169" s="134"/>
      <c r="H169" s="134"/>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row>
    <row r="170" spans="1:247" ht="30" x14ac:dyDescent="0.3">
      <c r="A170" s="56"/>
      <c r="B170" s="81" t="s">
        <v>405</v>
      </c>
      <c r="C170" s="110"/>
      <c r="D170" s="108"/>
      <c r="E170" s="58"/>
      <c r="F170" s="58"/>
      <c r="G170" s="134"/>
      <c r="H170" s="134"/>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row>
    <row r="171" spans="1:247" ht="30" x14ac:dyDescent="0.3">
      <c r="A171" s="56"/>
      <c r="B171" s="81" t="s">
        <v>406</v>
      </c>
      <c r="C171" s="110">
        <f t="shared" ref="C171:H171" si="61">C172+C173</f>
        <v>0</v>
      </c>
      <c r="D171" s="110">
        <f t="shared" si="61"/>
        <v>0</v>
      </c>
      <c r="E171" s="110">
        <f t="shared" si="61"/>
        <v>0</v>
      </c>
      <c r="F171" s="110">
        <f t="shared" si="61"/>
        <v>0</v>
      </c>
      <c r="G171" s="110">
        <f t="shared" si="61"/>
        <v>0</v>
      </c>
      <c r="H171" s="110">
        <f t="shared" si="61"/>
        <v>0</v>
      </c>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row>
    <row r="172" spans="1:247" x14ac:dyDescent="0.3">
      <c r="A172" s="56"/>
      <c r="B172" s="81" t="s">
        <v>368</v>
      </c>
      <c r="C172" s="110"/>
      <c r="D172" s="108"/>
      <c r="E172" s="58"/>
      <c r="F172" s="58"/>
      <c r="G172" s="134"/>
      <c r="H172" s="134"/>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row>
    <row r="173" spans="1:247" ht="60" x14ac:dyDescent="0.3">
      <c r="A173" s="62"/>
      <c r="B173" s="81" t="s">
        <v>370</v>
      </c>
      <c r="C173" s="110"/>
      <c r="D173" s="108"/>
      <c r="E173" s="58"/>
      <c r="F173" s="58"/>
      <c r="G173" s="134"/>
      <c r="H173" s="134"/>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row>
    <row r="174" spans="1:247" ht="30" customHeight="1" x14ac:dyDescent="0.3">
      <c r="A174" s="62"/>
      <c r="B174" s="81" t="s">
        <v>407</v>
      </c>
      <c r="C174" s="110"/>
      <c r="D174" s="108"/>
      <c r="E174" s="58"/>
      <c r="F174" s="58"/>
      <c r="G174" s="134"/>
      <c r="H174" s="134"/>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row>
    <row r="175" spans="1:247" ht="16.5" customHeight="1" x14ac:dyDescent="0.3">
      <c r="A175" s="62"/>
      <c r="B175" s="64" t="s">
        <v>361</v>
      </c>
      <c r="C175" s="110"/>
      <c r="D175" s="108"/>
      <c r="E175" s="58"/>
      <c r="F175" s="58"/>
      <c r="G175" s="134"/>
      <c r="H175" s="134"/>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row>
    <row r="176" spans="1:247" x14ac:dyDescent="0.3">
      <c r="A176" s="56" t="s">
        <v>408</v>
      </c>
      <c r="B176" s="64" t="s">
        <v>409</v>
      </c>
      <c r="C176" s="108">
        <f t="shared" ref="C176:G176" si="62">C177+C178</f>
        <v>0</v>
      </c>
      <c r="D176" s="108">
        <f t="shared" si="62"/>
        <v>43477780</v>
      </c>
      <c r="E176" s="108">
        <f t="shared" si="62"/>
        <v>41508530</v>
      </c>
      <c r="F176" s="108">
        <f t="shared" si="62"/>
        <v>41508530</v>
      </c>
      <c r="G176" s="108">
        <f t="shared" si="62"/>
        <v>41508530</v>
      </c>
      <c r="H176" s="108">
        <f>H177+H178</f>
        <v>2747680</v>
      </c>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row>
    <row r="177" spans="1:241" ht="16.5" customHeight="1" x14ac:dyDescent="0.3">
      <c r="A177" s="56"/>
      <c r="B177" s="64" t="s">
        <v>368</v>
      </c>
      <c r="C177" s="108"/>
      <c r="D177" s="108">
        <v>43477780</v>
      </c>
      <c r="E177" s="58">
        <v>41508530</v>
      </c>
      <c r="F177" s="58">
        <v>41508530</v>
      </c>
      <c r="G177" s="86">
        <v>41508530</v>
      </c>
      <c r="H177" s="86">
        <f>G177-[1]cheltuieli!$G$177</f>
        <v>2747680</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row>
    <row r="178" spans="1:241" ht="60" x14ac:dyDescent="0.3">
      <c r="A178" s="56"/>
      <c r="B178" s="64" t="s">
        <v>370</v>
      </c>
      <c r="C178" s="108"/>
      <c r="D178" s="108"/>
      <c r="E178" s="58"/>
      <c r="F178" s="58"/>
      <c r="G178" s="86"/>
      <c r="H178" s="86"/>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row>
    <row r="179" spans="1:241" ht="16.5" customHeight="1" x14ac:dyDescent="0.3">
      <c r="A179" s="62"/>
      <c r="B179" s="64" t="s">
        <v>361</v>
      </c>
      <c r="C179" s="108"/>
      <c r="D179" s="108"/>
      <c r="E179" s="58"/>
      <c r="F179" s="58"/>
      <c r="G179" s="86">
        <v>-72767</v>
      </c>
      <c r="H179" s="86">
        <f>G179-[1]cheltuieli!$G$179</f>
        <v>0</v>
      </c>
      <c r="IG179" s="59"/>
    </row>
    <row r="180" spans="1:241" x14ac:dyDescent="0.3">
      <c r="A180" s="62" t="s">
        <v>410</v>
      </c>
      <c r="B180" s="64" t="s">
        <v>411</v>
      </c>
      <c r="C180" s="110">
        <f t="shared" ref="C180:H180" si="63">C181+C182</f>
        <v>0</v>
      </c>
      <c r="D180" s="110">
        <f t="shared" si="63"/>
        <v>8192530</v>
      </c>
      <c r="E180" s="110">
        <f t="shared" si="63"/>
        <v>7716140</v>
      </c>
      <c r="F180" s="110">
        <f t="shared" si="63"/>
        <v>7716140</v>
      </c>
      <c r="G180" s="110">
        <f t="shared" si="63"/>
        <v>7716140</v>
      </c>
      <c r="H180" s="110">
        <f t="shared" si="63"/>
        <v>499340</v>
      </c>
      <c r="IG180" s="59"/>
    </row>
    <row r="181" spans="1:241" x14ac:dyDescent="0.3">
      <c r="A181" s="62"/>
      <c r="B181" s="64" t="s">
        <v>368</v>
      </c>
      <c r="C181" s="110"/>
      <c r="D181" s="108">
        <v>8192530</v>
      </c>
      <c r="E181" s="58">
        <v>7716140</v>
      </c>
      <c r="F181" s="58">
        <v>7716140</v>
      </c>
      <c r="G181" s="131">
        <v>7716140</v>
      </c>
      <c r="H181" s="86">
        <f>G181-[1]cheltuieli!$G$181</f>
        <v>499340</v>
      </c>
      <c r="IG181" s="59"/>
    </row>
    <row r="182" spans="1:241" ht="60" x14ac:dyDescent="0.3">
      <c r="A182" s="62"/>
      <c r="B182" s="64" t="s">
        <v>370</v>
      </c>
      <c r="C182" s="110"/>
      <c r="D182" s="108"/>
      <c r="E182" s="58"/>
      <c r="F182" s="58"/>
      <c r="G182" s="131"/>
      <c r="H182" s="131"/>
      <c r="IG182" s="59"/>
    </row>
    <row r="183" spans="1:241" x14ac:dyDescent="0.3">
      <c r="A183" s="62"/>
      <c r="B183" s="64" t="s">
        <v>361</v>
      </c>
      <c r="C183" s="110"/>
      <c r="D183" s="108"/>
      <c r="E183" s="58"/>
      <c r="F183" s="58"/>
      <c r="G183" s="131">
        <v>-1677.74</v>
      </c>
      <c r="H183" s="86">
        <f>G183-[1]cheltuieli!$G$183</f>
        <v>0</v>
      </c>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row>
    <row r="184" spans="1:241" x14ac:dyDescent="0.3">
      <c r="A184" s="62" t="s">
        <v>412</v>
      </c>
      <c r="B184" s="60" t="s">
        <v>413</v>
      </c>
      <c r="C184" s="109">
        <f>+C185+C196+C201+C206+C218</f>
        <v>0</v>
      </c>
      <c r="D184" s="109">
        <f t="shared" ref="D184:H184" si="64">+D185+D196+D201+D206+D218</f>
        <v>206606380</v>
      </c>
      <c r="E184" s="109">
        <f t="shared" si="64"/>
        <v>188177880</v>
      </c>
      <c r="F184" s="109">
        <f t="shared" si="64"/>
        <v>188177880</v>
      </c>
      <c r="G184" s="109">
        <f t="shared" si="64"/>
        <v>187703844.84999999</v>
      </c>
      <c r="H184" s="109">
        <f t="shared" si="64"/>
        <v>19386081.200000003</v>
      </c>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row>
    <row r="185" spans="1:241" x14ac:dyDescent="0.3">
      <c r="A185" s="62" t="s">
        <v>414</v>
      </c>
      <c r="B185" s="60" t="s">
        <v>415</v>
      </c>
      <c r="C185" s="108">
        <f>+C186+C190+C191+C192+C193+C194</f>
        <v>0</v>
      </c>
      <c r="D185" s="108">
        <f t="shared" ref="D185:H185" si="65">+D186+D190+D191+D192+D193+D194</f>
        <v>114107580</v>
      </c>
      <c r="E185" s="108">
        <f t="shared" si="65"/>
        <v>103354680</v>
      </c>
      <c r="F185" s="108">
        <f t="shared" si="65"/>
        <v>103354680</v>
      </c>
      <c r="G185" s="108">
        <f t="shared" si="65"/>
        <v>102880653.86</v>
      </c>
      <c r="H185" s="108">
        <f t="shared" si="65"/>
        <v>10659759.460000001</v>
      </c>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row>
    <row r="186" spans="1:241" ht="16.5" customHeight="1" x14ac:dyDescent="0.3">
      <c r="A186" s="62"/>
      <c r="B186" s="82" t="s">
        <v>512</v>
      </c>
      <c r="C186" s="110">
        <f>C187+C188+C189</f>
        <v>0</v>
      </c>
      <c r="D186" s="110">
        <v>110637450</v>
      </c>
      <c r="E186" s="110">
        <v>99363000</v>
      </c>
      <c r="F186" s="110">
        <v>99363000</v>
      </c>
      <c r="G186" s="110">
        <f t="shared" ref="G186:H186" si="66">G187+G188+G189</f>
        <v>99362876.75</v>
      </c>
      <c r="H186" s="110">
        <f t="shared" si="66"/>
        <v>10151408.75</v>
      </c>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row>
    <row r="187" spans="1:241" ht="16.5" customHeight="1" x14ac:dyDescent="0.3">
      <c r="A187" s="62"/>
      <c r="B187" s="107" t="s">
        <v>417</v>
      </c>
      <c r="C187" s="110"/>
      <c r="D187" s="108"/>
      <c r="E187" s="58"/>
      <c r="F187" s="58"/>
      <c r="G187" s="140">
        <f>48764350.95-34572.88+69145.76</f>
        <v>48798923.829999998</v>
      </c>
      <c r="H187" s="86">
        <f>G187-[1]cheltuieli!$G$187</f>
        <v>4542958.7199999988</v>
      </c>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row>
    <row r="188" spans="1:241" x14ac:dyDescent="0.3">
      <c r="A188" s="62"/>
      <c r="B188" s="107" t="s">
        <v>418</v>
      </c>
      <c r="C188" s="110"/>
      <c r="D188" s="108"/>
      <c r="E188" s="58"/>
      <c r="F188" s="58"/>
      <c r="G188" s="140">
        <v>50563952.920000002</v>
      </c>
      <c r="H188" s="86">
        <f>G188-[1]cheltuieli!$G$188</f>
        <v>5608450.0300000012</v>
      </c>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row>
    <row r="189" spans="1:241" x14ac:dyDescent="0.3">
      <c r="A189" s="62"/>
      <c r="B189" s="107" t="s">
        <v>511</v>
      </c>
      <c r="C189" s="110"/>
      <c r="D189" s="108"/>
      <c r="E189" s="58"/>
      <c r="F189" s="58"/>
      <c r="G189" s="136"/>
      <c r="H189" s="86"/>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row>
    <row r="190" spans="1:241" x14ac:dyDescent="0.3">
      <c r="A190" s="56"/>
      <c r="B190" s="82" t="s">
        <v>419</v>
      </c>
      <c r="C190" s="110"/>
      <c r="D190" s="108">
        <v>2700000</v>
      </c>
      <c r="E190" s="58">
        <v>2954030</v>
      </c>
      <c r="F190" s="58">
        <v>2954030</v>
      </c>
      <c r="G190" s="63">
        <v>2868065</v>
      </c>
      <c r="H190" s="86">
        <f>G190-[1]cheltuieli!$G$190</f>
        <v>404061.5</v>
      </c>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row>
    <row r="191" spans="1:241" ht="30" x14ac:dyDescent="0.3">
      <c r="A191" s="56"/>
      <c r="B191" s="82" t="s">
        <v>420</v>
      </c>
      <c r="C191" s="110"/>
      <c r="D191" s="108">
        <v>189110</v>
      </c>
      <c r="E191" s="58">
        <v>166620</v>
      </c>
      <c r="F191" s="58">
        <v>166620</v>
      </c>
      <c r="G191" s="63">
        <v>119793.4</v>
      </c>
      <c r="H191" s="86">
        <f>G191-[1]cheltuieli!$G$191</f>
        <v>42113.399999999994</v>
      </c>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row>
    <row r="192" spans="1:241" ht="45" x14ac:dyDescent="0.3">
      <c r="A192" s="56"/>
      <c r="B192" s="82" t="s">
        <v>421</v>
      </c>
      <c r="C192" s="110"/>
      <c r="D192" s="108">
        <v>507350</v>
      </c>
      <c r="E192" s="58">
        <v>555750</v>
      </c>
      <c r="F192" s="58">
        <v>555750</v>
      </c>
      <c r="G192" s="63">
        <v>482540</v>
      </c>
      <c r="H192" s="86">
        <f>G192-[1]cheltuieli!$G$192</f>
        <v>52140</v>
      </c>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row>
    <row r="193" spans="1:241" ht="60" x14ac:dyDescent="0.3">
      <c r="A193" s="56"/>
      <c r="B193" s="82" t="s">
        <v>370</v>
      </c>
      <c r="C193" s="110"/>
      <c r="D193" s="108"/>
      <c r="E193" s="58">
        <v>0</v>
      </c>
      <c r="F193" s="58">
        <v>0</v>
      </c>
      <c r="G193" s="63"/>
      <c r="H193" s="63"/>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row>
    <row r="194" spans="1:241" ht="45" x14ac:dyDescent="0.3">
      <c r="A194" s="56"/>
      <c r="B194" s="82" t="s">
        <v>507</v>
      </c>
      <c r="C194" s="110"/>
      <c r="D194" s="108">
        <v>73670</v>
      </c>
      <c r="E194" s="58">
        <v>315280</v>
      </c>
      <c r="F194" s="58">
        <v>315280</v>
      </c>
      <c r="G194" s="63">
        <v>47378.71</v>
      </c>
      <c r="H194" s="86">
        <f>G194-[1]cheltuieli!$G$194</f>
        <v>10035.809999999998</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row>
    <row r="195" spans="1:241" x14ac:dyDescent="0.3">
      <c r="A195" s="56"/>
      <c r="B195" s="64" t="s">
        <v>361</v>
      </c>
      <c r="C195" s="110"/>
      <c r="D195" s="108"/>
      <c r="E195" s="58"/>
      <c r="F195" s="58"/>
      <c r="G195" s="63">
        <v>-126678.84</v>
      </c>
      <c r="H195" s="86">
        <f>G195-[1]cheltuieli!$G$195</f>
        <v>7404.8300000000163</v>
      </c>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row>
    <row r="196" spans="1:241" x14ac:dyDescent="0.3">
      <c r="A196" s="56" t="s">
        <v>422</v>
      </c>
      <c r="B196" s="83" t="s">
        <v>423</v>
      </c>
      <c r="C196" s="110">
        <f>C197+C198+C199</f>
        <v>0</v>
      </c>
      <c r="D196" s="110">
        <f t="shared" ref="D196:H196" si="67">D197+D198+D199</f>
        <v>52077750</v>
      </c>
      <c r="E196" s="110">
        <f t="shared" si="67"/>
        <v>48609640</v>
      </c>
      <c r="F196" s="110">
        <f t="shared" si="67"/>
        <v>48609640</v>
      </c>
      <c r="G196" s="110">
        <f t="shared" si="67"/>
        <v>48609630.990000002</v>
      </c>
      <c r="H196" s="110">
        <f t="shared" si="67"/>
        <v>3941347.6</v>
      </c>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row>
    <row r="197" spans="1:241" x14ac:dyDescent="0.3">
      <c r="A197" s="56"/>
      <c r="B197" s="84" t="s">
        <v>368</v>
      </c>
      <c r="C197" s="110"/>
      <c r="D197" s="108">
        <v>52049250</v>
      </c>
      <c r="E197" s="58">
        <v>48608140</v>
      </c>
      <c r="F197" s="58">
        <v>48608140</v>
      </c>
      <c r="G197" s="110">
        <v>48608140</v>
      </c>
      <c r="H197" s="86">
        <f>G197-[1]cheltuieli!$G$197</f>
        <v>3941290</v>
      </c>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row>
    <row r="198" spans="1:241" ht="60" x14ac:dyDescent="0.3">
      <c r="A198" s="56"/>
      <c r="B198" s="84" t="s">
        <v>370</v>
      </c>
      <c r="C198" s="110"/>
      <c r="D198" s="108">
        <v>1500</v>
      </c>
      <c r="E198" s="58">
        <v>1500</v>
      </c>
      <c r="F198" s="58">
        <v>1500</v>
      </c>
      <c r="G198" s="110">
        <v>1490.99</v>
      </c>
      <c r="H198" s="86">
        <f>G198-[1]cheltuieli!$G$198</f>
        <v>57.599999999999909</v>
      </c>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row>
    <row r="199" spans="1:241" ht="30" x14ac:dyDescent="0.3">
      <c r="A199" s="56"/>
      <c r="B199" s="84" t="s">
        <v>508</v>
      </c>
      <c r="C199" s="110"/>
      <c r="D199" s="108">
        <v>27000</v>
      </c>
      <c r="E199" s="58">
        <v>0</v>
      </c>
      <c r="F199" s="58"/>
      <c r="G199" s="110"/>
      <c r="H199" s="110"/>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row>
    <row r="200" spans="1:241" x14ac:dyDescent="0.3">
      <c r="A200" s="56"/>
      <c r="B200" s="64" t="s">
        <v>361</v>
      </c>
      <c r="C200" s="110"/>
      <c r="D200" s="108"/>
      <c r="E200" s="58"/>
      <c r="F200" s="58"/>
      <c r="G200" s="63">
        <v>-190368.95</v>
      </c>
      <c r="H200" s="86">
        <f>G200-[1]cheltuieli!$G$200</f>
        <v>-2191.3000000000175</v>
      </c>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IG200" s="59"/>
    </row>
    <row r="201" spans="1:241" x14ac:dyDescent="0.3">
      <c r="A201" s="56" t="s">
        <v>424</v>
      </c>
      <c r="B201" s="85" t="s">
        <v>425</v>
      </c>
      <c r="C201" s="110">
        <f t="shared" ref="C201:H201" si="68">+C202+C203+C204</f>
        <v>0</v>
      </c>
      <c r="D201" s="110">
        <f t="shared" si="68"/>
        <v>5091990</v>
      </c>
      <c r="E201" s="110">
        <f t="shared" si="68"/>
        <v>4629520</v>
      </c>
      <c r="F201" s="110">
        <f t="shared" si="68"/>
        <v>4629520</v>
      </c>
      <c r="G201" s="110">
        <f t="shared" si="68"/>
        <v>4629520</v>
      </c>
      <c r="H201" s="110">
        <f t="shared" si="68"/>
        <v>392300</v>
      </c>
      <c r="IG201" s="59"/>
    </row>
    <row r="202" spans="1:241" x14ac:dyDescent="0.3">
      <c r="A202" s="56"/>
      <c r="B202" s="82" t="s">
        <v>416</v>
      </c>
      <c r="C202" s="110"/>
      <c r="D202" s="108">
        <v>5091990</v>
      </c>
      <c r="E202" s="58">
        <v>4629520</v>
      </c>
      <c r="F202" s="58">
        <v>4629520</v>
      </c>
      <c r="G202" s="86">
        <v>4629520</v>
      </c>
      <c r="H202" s="86">
        <f>G202-[1]cheltuieli!$G$202</f>
        <v>392300</v>
      </c>
      <c r="I202" s="86"/>
      <c r="J202" s="86"/>
      <c r="K202" s="86"/>
      <c r="L202" s="86"/>
      <c r="M202" s="86"/>
      <c r="N202" s="86"/>
      <c r="O202" s="86"/>
      <c r="P202" s="86"/>
      <c r="Q202" s="86"/>
      <c r="R202" s="86"/>
      <c r="S202" s="86"/>
      <c r="T202" s="86"/>
      <c r="U202" s="86"/>
      <c r="V202" s="86"/>
      <c r="W202" s="86"/>
      <c r="X202" s="86"/>
      <c r="IG202" s="59"/>
    </row>
    <row r="203" spans="1:241" ht="30" x14ac:dyDescent="0.3">
      <c r="A203" s="56"/>
      <c r="B203" s="82" t="s">
        <v>426</v>
      </c>
      <c r="C203" s="110"/>
      <c r="D203" s="108"/>
      <c r="E203" s="58"/>
      <c r="F203" s="58"/>
      <c r="G203" s="86"/>
      <c r="H203" s="86"/>
      <c r="I203" s="46"/>
      <c r="J203" s="46"/>
      <c r="K203" s="46"/>
      <c r="L203" s="46"/>
      <c r="M203" s="46"/>
      <c r="N203" s="46"/>
      <c r="O203" s="46"/>
      <c r="P203" s="46"/>
      <c r="Q203" s="46"/>
      <c r="R203" s="46"/>
      <c r="S203" s="46"/>
      <c r="T203" s="46"/>
      <c r="U203" s="46"/>
      <c r="V203" s="46"/>
      <c r="W203" s="46"/>
      <c r="X203" s="46"/>
      <c r="IG203" s="59"/>
    </row>
    <row r="204" spans="1:241" ht="60" x14ac:dyDescent="0.3">
      <c r="A204" s="56"/>
      <c r="B204" s="82" t="s">
        <v>370</v>
      </c>
      <c r="C204" s="110"/>
      <c r="D204" s="108"/>
      <c r="E204" s="58"/>
      <c r="F204" s="58"/>
      <c r="G204" s="86"/>
      <c r="H204" s="86"/>
      <c r="I204" s="46"/>
      <c r="J204" s="46"/>
      <c r="K204" s="46"/>
      <c r="L204" s="46"/>
      <c r="M204" s="46"/>
      <c r="N204" s="46"/>
      <c r="O204" s="46"/>
      <c r="P204" s="46"/>
      <c r="Q204" s="46"/>
      <c r="R204" s="46"/>
      <c r="S204" s="46"/>
      <c r="T204" s="46"/>
      <c r="U204" s="46"/>
      <c r="V204" s="46"/>
      <c r="W204" s="46"/>
      <c r="X204" s="46"/>
    </row>
    <row r="205" spans="1:241" x14ac:dyDescent="0.3">
      <c r="A205" s="56"/>
      <c r="B205" s="64" t="s">
        <v>361</v>
      </c>
      <c r="C205" s="110"/>
      <c r="D205" s="108"/>
      <c r="E205" s="58"/>
      <c r="F205" s="58"/>
      <c r="G205" s="86">
        <v>-2506.1999999999998</v>
      </c>
      <c r="H205" s="86">
        <f>G205-[1]cheltuieli!$G$205</f>
        <v>0</v>
      </c>
    </row>
    <row r="206" spans="1:241" x14ac:dyDescent="0.3">
      <c r="A206" s="56" t="s">
        <v>427</v>
      </c>
      <c r="B206" s="85" t="s">
        <v>428</v>
      </c>
      <c r="C206" s="108">
        <f>+C207+C208+C212+C215+C209+C216</f>
        <v>0</v>
      </c>
      <c r="D206" s="108">
        <f t="shared" ref="D206:H206" si="69">+D207+D208+D212+D215+D209+D216</f>
        <v>27466060</v>
      </c>
      <c r="E206" s="108">
        <f t="shared" si="69"/>
        <v>25698900</v>
      </c>
      <c r="F206" s="108">
        <f t="shared" si="69"/>
        <v>25698900</v>
      </c>
      <c r="G206" s="108">
        <f t="shared" si="69"/>
        <v>25698900</v>
      </c>
      <c r="H206" s="108">
        <f t="shared" si="69"/>
        <v>3488254.1400000006</v>
      </c>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row>
    <row r="207" spans="1:241" x14ac:dyDescent="0.3">
      <c r="A207" s="56"/>
      <c r="B207" s="63" t="s">
        <v>429</v>
      </c>
      <c r="C207" s="110"/>
      <c r="D207" s="108">
        <v>27407480</v>
      </c>
      <c r="E207" s="58">
        <v>25643000</v>
      </c>
      <c r="F207" s="58">
        <v>25643000</v>
      </c>
      <c r="G207" s="86">
        <v>25643000</v>
      </c>
      <c r="H207" s="86">
        <f>G207-[1]cheltuieli!$G$207</f>
        <v>3485444.1400000006</v>
      </c>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row>
    <row r="208" spans="1:241" ht="60" x14ac:dyDescent="0.3">
      <c r="A208" s="56"/>
      <c r="B208" s="63" t="s">
        <v>370</v>
      </c>
      <c r="C208" s="110"/>
      <c r="D208" s="108"/>
      <c r="E208" s="58"/>
      <c r="F208" s="58"/>
      <c r="G208" s="86"/>
      <c r="H208" s="86"/>
    </row>
    <row r="209" spans="1:241" x14ac:dyDescent="0.3">
      <c r="A209" s="56"/>
      <c r="B209" s="63" t="s">
        <v>430</v>
      </c>
      <c r="C209" s="110">
        <f t="shared" ref="C209:H209" si="70">C210+C211</f>
        <v>0</v>
      </c>
      <c r="D209" s="110">
        <f t="shared" si="70"/>
        <v>0</v>
      </c>
      <c r="E209" s="110">
        <f t="shared" si="70"/>
        <v>0</v>
      </c>
      <c r="F209" s="110">
        <f t="shared" si="70"/>
        <v>0</v>
      </c>
      <c r="G209" s="110">
        <f t="shared" si="70"/>
        <v>0</v>
      </c>
      <c r="H209" s="110">
        <f t="shared" si="70"/>
        <v>0</v>
      </c>
    </row>
    <row r="210" spans="1:241" x14ac:dyDescent="0.3">
      <c r="A210" s="56"/>
      <c r="B210" s="63" t="s">
        <v>368</v>
      </c>
      <c r="C210" s="110"/>
      <c r="D210" s="108"/>
      <c r="E210" s="58"/>
      <c r="F210" s="58"/>
      <c r="G210" s="86"/>
      <c r="H210" s="86"/>
    </row>
    <row r="211" spans="1:241" ht="60" x14ac:dyDescent="0.3">
      <c r="A211" s="56"/>
      <c r="B211" s="63" t="s">
        <v>370</v>
      </c>
      <c r="C211" s="110"/>
      <c r="D211" s="108"/>
      <c r="E211" s="58"/>
      <c r="F211" s="58"/>
      <c r="G211" s="86"/>
      <c r="H211" s="86"/>
    </row>
    <row r="212" spans="1:241" ht="30" x14ac:dyDescent="0.3">
      <c r="A212" s="56"/>
      <c r="B212" s="63" t="s">
        <v>431</v>
      </c>
      <c r="C212" s="110">
        <f t="shared" ref="C212:H212" si="71">C213+C214</f>
        <v>0</v>
      </c>
      <c r="D212" s="110">
        <f t="shared" si="71"/>
        <v>58580</v>
      </c>
      <c r="E212" s="110">
        <f t="shared" si="71"/>
        <v>55900</v>
      </c>
      <c r="F212" s="110">
        <f t="shared" si="71"/>
        <v>55900</v>
      </c>
      <c r="G212" s="110">
        <f t="shared" si="71"/>
        <v>55900</v>
      </c>
      <c r="H212" s="110">
        <f t="shared" si="71"/>
        <v>2810</v>
      </c>
    </row>
    <row r="213" spans="1:241" x14ac:dyDescent="0.3">
      <c r="A213" s="62"/>
      <c r="B213" s="63" t="s">
        <v>368</v>
      </c>
      <c r="C213" s="110"/>
      <c r="D213" s="108">
        <v>58580</v>
      </c>
      <c r="E213" s="58">
        <v>55900</v>
      </c>
      <c r="F213" s="58">
        <v>55900</v>
      </c>
      <c r="G213" s="86">
        <v>55900</v>
      </c>
      <c r="H213" s="86">
        <f>G213-[1]cheltuieli!$G$213</f>
        <v>2810</v>
      </c>
    </row>
    <row r="214" spans="1:241" ht="60" x14ac:dyDescent="0.3">
      <c r="A214" s="62"/>
      <c r="B214" s="63" t="s">
        <v>370</v>
      </c>
      <c r="C214" s="110"/>
      <c r="D214" s="108"/>
      <c r="E214" s="58"/>
      <c r="F214" s="58"/>
      <c r="G214" s="86"/>
      <c r="H214" s="86"/>
      <c r="IG214" s="59"/>
    </row>
    <row r="215" spans="1:241" ht="30" x14ac:dyDescent="0.3">
      <c r="A215" s="56"/>
      <c r="B215" s="63" t="s">
        <v>432</v>
      </c>
      <c r="C215" s="110"/>
      <c r="D215" s="108"/>
      <c r="E215" s="58"/>
      <c r="F215" s="58"/>
      <c r="G215" s="86"/>
      <c r="H215" s="86"/>
      <c r="IG215" s="59"/>
    </row>
    <row r="216" spans="1:241" x14ac:dyDescent="0.3">
      <c r="A216" s="62"/>
      <c r="B216" s="63" t="s">
        <v>509</v>
      </c>
      <c r="C216" s="110"/>
      <c r="D216" s="108"/>
      <c r="E216" s="58"/>
      <c r="F216" s="58"/>
      <c r="G216" s="86"/>
      <c r="H216" s="86"/>
    </row>
    <row r="217" spans="1:241" x14ac:dyDescent="0.3">
      <c r="A217" s="62"/>
      <c r="B217" s="64" t="s">
        <v>361</v>
      </c>
      <c r="C217" s="110"/>
      <c r="D217" s="108"/>
      <c r="E217" s="58"/>
      <c r="F217" s="58"/>
      <c r="G217" s="86">
        <v>-4559.5</v>
      </c>
      <c r="H217" s="86">
        <f>G217-[1]cheltuieli!$G$217</f>
        <v>-2971.31</v>
      </c>
    </row>
    <row r="218" spans="1:241" ht="16.5" customHeight="1" x14ac:dyDescent="0.3">
      <c r="A218" s="62" t="s">
        <v>433</v>
      </c>
      <c r="B218" s="85" t="s">
        <v>434</v>
      </c>
      <c r="C218" s="110">
        <f>+C219+C220+C221</f>
        <v>0</v>
      </c>
      <c r="D218" s="110">
        <f t="shared" ref="D218:H218" si="72">+D219+D220+D221</f>
        <v>7863000</v>
      </c>
      <c r="E218" s="110">
        <f t="shared" si="72"/>
        <v>5885140</v>
      </c>
      <c r="F218" s="110">
        <f t="shared" si="72"/>
        <v>5885140</v>
      </c>
      <c r="G218" s="110">
        <f t="shared" si="72"/>
        <v>5885140</v>
      </c>
      <c r="H218" s="110">
        <f t="shared" si="72"/>
        <v>904420</v>
      </c>
    </row>
    <row r="219" spans="1:241" x14ac:dyDescent="0.3">
      <c r="A219" s="62"/>
      <c r="B219" s="82" t="s">
        <v>416</v>
      </c>
      <c r="C219" s="110"/>
      <c r="D219" s="108">
        <v>7863000</v>
      </c>
      <c r="E219" s="58">
        <v>5885140</v>
      </c>
      <c r="F219" s="58">
        <v>5885140</v>
      </c>
      <c r="G219" s="86">
        <v>5885140</v>
      </c>
      <c r="H219" s="86">
        <f>G219-[1]cheltuieli!$G$219</f>
        <v>904420</v>
      </c>
    </row>
    <row r="220" spans="1:241" ht="30" x14ac:dyDescent="0.3">
      <c r="A220" s="62"/>
      <c r="B220" s="82" t="s">
        <v>426</v>
      </c>
      <c r="C220" s="110"/>
      <c r="D220" s="108"/>
      <c r="E220" s="58"/>
      <c r="F220" s="58"/>
      <c r="G220" s="86"/>
      <c r="H220" s="86"/>
    </row>
    <row r="221" spans="1:241" ht="60" x14ac:dyDescent="0.3">
      <c r="A221" s="62"/>
      <c r="B221" s="82" t="s">
        <v>370</v>
      </c>
      <c r="C221" s="110"/>
      <c r="D221" s="108"/>
      <c r="E221" s="58"/>
      <c r="F221" s="58"/>
      <c r="G221" s="86"/>
      <c r="H221" s="86"/>
    </row>
    <row r="222" spans="1:241" x14ac:dyDescent="0.3">
      <c r="A222" s="62"/>
      <c r="B222" s="64" t="s">
        <v>361</v>
      </c>
      <c r="C222" s="110"/>
      <c r="D222" s="108"/>
      <c r="E222" s="58"/>
      <c r="F222" s="58"/>
      <c r="G222" s="86">
        <v>-21338</v>
      </c>
      <c r="H222" s="86">
        <f>G222-[1]cheltuieli!$G$222</f>
        <v>0</v>
      </c>
    </row>
    <row r="223" spans="1:241" x14ac:dyDescent="0.3">
      <c r="A223" s="62" t="s">
        <v>435</v>
      </c>
      <c r="B223" s="60" t="s">
        <v>436</v>
      </c>
      <c r="C223" s="110">
        <f t="shared" ref="C223:H223" si="73">C224+C225</f>
        <v>0</v>
      </c>
      <c r="D223" s="110">
        <f t="shared" si="73"/>
        <v>2293000</v>
      </c>
      <c r="E223" s="110">
        <f t="shared" si="73"/>
        <v>2116870</v>
      </c>
      <c r="F223" s="110">
        <f t="shared" si="73"/>
        <v>2116870</v>
      </c>
      <c r="G223" s="110">
        <f t="shared" si="73"/>
        <v>2116870</v>
      </c>
      <c r="H223" s="110">
        <f t="shared" si="73"/>
        <v>148880</v>
      </c>
    </row>
    <row r="224" spans="1:241" x14ac:dyDescent="0.3">
      <c r="A224" s="62"/>
      <c r="B224" s="87" t="s">
        <v>368</v>
      </c>
      <c r="C224" s="110"/>
      <c r="D224" s="108">
        <v>2293000</v>
      </c>
      <c r="E224" s="58">
        <v>2116870</v>
      </c>
      <c r="F224" s="58">
        <v>2116870</v>
      </c>
      <c r="G224" s="133">
        <v>2116870</v>
      </c>
      <c r="H224" s="86">
        <f>G224-[1]cheltuieli!$G$224</f>
        <v>148880</v>
      </c>
    </row>
    <row r="225" spans="1:8" ht="60" x14ac:dyDescent="0.3">
      <c r="A225" s="62"/>
      <c r="B225" s="87" t="s">
        <v>370</v>
      </c>
      <c r="C225" s="110"/>
      <c r="D225" s="108"/>
      <c r="E225" s="58"/>
      <c r="F225" s="58"/>
      <c r="G225" s="133"/>
      <c r="H225" s="133"/>
    </row>
    <row r="226" spans="1:8" x14ac:dyDescent="0.3">
      <c r="A226" s="62"/>
      <c r="B226" s="64" t="s">
        <v>361</v>
      </c>
      <c r="C226" s="110"/>
      <c r="D226" s="108"/>
      <c r="E226" s="58"/>
      <c r="F226" s="58"/>
      <c r="G226" s="133"/>
      <c r="H226" s="133"/>
    </row>
    <row r="227" spans="1:8" x14ac:dyDescent="0.3">
      <c r="A227" s="62" t="s">
        <v>437</v>
      </c>
      <c r="B227" s="60" t="s">
        <v>438</v>
      </c>
      <c r="C227" s="109">
        <f>+C228+C247</f>
        <v>0</v>
      </c>
      <c r="D227" s="109">
        <f t="shared" ref="D227:H227" si="74">+D228+D247</f>
        <v>386494070</v>
      </c>
      <c r="E227" s="109">
        <f t="shared" si="74"/>
        <v>367616910</v>
      </c>
      <c r="F227" s="109">
        <f t="shared" si="74"/>
        <v>367616910</v>
      </c>
      <c r="G227" s="109">
        <f t="shared" si="74"/>
        <v>367508668.06</v>
      </c>
      <c r="H227" s="109">
        <f t="shared" si="74"/>
        <v>32696803.220000006</v>
      </c>
    </row>
    <row r="228" spans="1:8" x14ac:dyDescent="0.3">
      <c r="A228" s="62" t="s">
        <v>439</v>
      </c>
      <c r="B228" s="60" t="s">
        <v>440</v>
      </c>
      <c r="C228" s="110">
        <f>C229+C232+C233+C234+C236+C239+C242+C245+C235</f>
        <v>0</v>
      </c>
      <c r="D228" s="110">
        <f t="shared" ref="D228:H228" si="75">D229+D232+D233+D234+D236+D239+D242+D245+D235</f>
        <v>378304070</v>
      </c>
      <c r="E228" s="110">
        <f t="shared" si="75"/>
        <v>359964210</v>
      </c>
      <c r="F228" s="110">
        <f t="shared" si="75"/>
        <v>359964210</v>
      </c>
      <c r="G228" s="110">
        <f t="shared" si="75"/>
        <v>359964208.06</v>
      </c>
      <c r="H228" s="110">
        <f t="shared" si="75"/>
        <v>32159863.220000006</v>
      </c>
    </row>
    <row r="229" spans="1:8" x14ac:dyDescent="0.3">
      <c r="A229" s="62"/>
      <c r="B229" s="63" t="s">
        <v>513</v>
      </c>
      <c r="C229" s="110">
        <f>C230+C231</f>
        <v>0</v>
      </c>
      <c r="D229" s="110">
        <v>354646950</v>
      </c>
      <c r="E229" s="110">
        <v>337133650</v>
      </c>
      <c r="F229" s="110">
        <v>337133650</v>
      </c>
      <c r="G229" s="110">
        <f t="shared" ref="G229:H229" si="76">G230+G231</f>
        <v>337133650</v>
      </c>
      <c r="H229" s="110">
        <f t="shared" si="76"/>
        <v>30557150.000000007</v>
      </c>
    </row>
    <row r="230" spans="1:8" x14ac:dyDescent="0.3">
      <c r="A230" s="62"/>
      <c r="B230" s="116" t="s">
        <v>514</v>
      </c>
      <c r="C230" s="110"/>
      <c r="D230" s="108"/>
      <c r="E230" s="58"/>
      <c r="F230" s="58"/>
      <c r="G230" s="86">
        <f>258873574.85+25785259.63-20260.99</f>
        <v>284638573.49000001</v>
      </c>
      <c r="H230" s="86">
        <f>G230-[1]cheltuieli!$G$230</f>
        <v>25764998.640000015</v>
      </c>
    </row>
    <row r="231" spans="1:8" x14ac:dyDescent="0.3">
      <c r="A231" s="62"/>
      <c r="B231" s="116" t="s">
        <v>515</v>
      </c>
      <c r="C231" s="110"/>
      <c r="D231" s="108"/>
      <c r="E231" s="58"/>
      <c r="F231" s="58"/>
      <c r="G231" s="86">
        <f>47702925.15+4792151.36</f>
        <v>52495076.509999998</v>
      </c>
      <c r="H231" s="86">
        <f>G231-[1]cheltuieli!$G$231</f>
        <v>4792151.359999992</v>
      </c>
    </row>
    <row r="232" spans="1:8" ht="60" x14ac:dyDescent="0.3">
      <c r="A232" s="62"/>
      <c r="B232" s="63" t="s">
        <v>370</v>
      </c>
      <c r="C232" s="110"/>
      <c r="D232" s="108">
        <v>51060</v>
      </c>
      <c r="E232" s="58">
        <v>51060</v>
      </c>
      <c r="F232" s="58">
        <v>51060</v>
      </c>
      <c r="G232" s="86">
        <v>51058.06</v>
      </c>
      <c r="H232" s="86">
        <f>G232-[1]cheltuieli!$G$232</f>
        <v>1130.3799999999974</v>
      </c>
    </row>
    <row r="233" spans="1:8" ht="30" x14ac:dyDescent="0.3">
      <c r="A233" s="62"/>
      <c r="B233" s="63" t="s">
        <v>444</v>
      </c>
      <c r="C233" s="110"/>
      <c r="D233" s="108"/>
      <c r="E233" s="58"/>
      <c r="F233" s="58"/>
      <c r="G233" s="86"/>
      <c r="H233" s="86">
        <f>G233-[1]cheltuieli!$G$233</f>
        <v>0</v>
      </c>
    </row>
    <row r="234" spans="1:8" x14ac:dyDescent="0.3">
      <c r="A234" s="62"/>
      <c r="B234" s="63" t="s">
        <v>445</v>
      </c>
      <c r="C234" s="110"/>
      <c r="D234" s="108">
        <v>12172450</v>
      </c>
      <c r="E234" s="58">
        <v>11911620</v>
      </c>
      <c r="F234" s="58">
        <v>11911620</v>
      </c>
      <c r="G234" s="86">
        <v>11911620</v>
      </c>
      <c r="H234" s="86">
        <f>G234-[1]cheltuieli!$G$234</f>
        <v>1073082.8399999999</v>
      </c>
    </row>
    <row r="235" spans="1:8" x14ac:dyDescent="0.3">
      <c r="A235" s="62"/>
      <c r="B235" s="63" t="s">
        <v>521</v>
      </c>
      <c r="C235" s="110"/>
      <c r="D235" s="108">
        <v>2523270</v>
      </c>
      <c r="E235" s="58">
        <v>2523270</v>
      </c>
      <c r="F235" s="58">
        <v>2523270</v>
      </c>
      <c r="G235" s="86">
        <v>2523270</v>
      </c>
      <c r="H235" s="86">
        <f>G235-[1]cheltuieli!$G$235</f>
        <v>0</v>
      </c>
    </row>
    <row r="236" spans="1:8" ht="45" x14ac:dyDescent="0.3">
      <c r="A236" s="62"/>
      <c r="B236" s="63" t="s">
        <v>441</v>
      </c>
      <c r="C236" s="110">
        <f t="shared" ref="C236:H236" si="77">C237+C238</f>
        <v>0</v>
      </c>
      <c r="D236" s="110">
        <f t="shared" si="77"/>
        <v>0</v>
      </c>
      <c r="E236" s="110">
        <f t="shared" si="77"/>
        <v>0</v>
      </c>
      <c r="F236" s="110">
        <f t="shared" si="77"/>
        <v>0</v>
      </c>
      <c r="G236" s="110">
        <f t="shared" si="77"/>
        <v>0</v>
      </c>
      <c r="H236" s="110">
        <f t="shared" si="77"/>
        <v>0</v>
      </c>
    </row>
    <row r="237" spans="1:8" x14ac:dyDescent="0.3">
      <c r="A237" s="62"/>
      <c r="B237" s="63" t="s">
        <v>372</v>
      </c>
      <c r="C237" s="110"/>
      <c r="D237" s="108"/>
      <c r="E237" s="58"/>
      <c r="F237" s="58"/>
      <c r="G237" s="86"/>
      <c r="H237" s="86"/>
    </row>
    <row r="238" spans="1:8" ht="60" x14ac:dyDescent="0.3">
      <c r="A238" s="62"/>
      <c r="B238" s="63" t="s">
        <v>370</v>
      </c>
      <c r="C238" s="110"/>
      <c r="D238" s="108"/>
      <c r="E238" s="58"/>
      <c r="F238" s="58"/>
      <c r="G238" s="86"/>
      <c r="H238" s="86"/>
    </row>
    <row r="239" spans="1:8" ht="30" x14ac:dyDescent="0.3">
      <c r="B239" s="63" t="s">
        <v>442</v>
      </c>
      <c r="C239" s="110">
        <f>C240+C241</f>
        <v>0</v>
      </c>
      <c r="D239" s="110">
        <f t="shared" ref="D239:H239" si="78">D240+D241</f>
        <v>0</v>
      </c>
      <c r="E239" s="110">
        <f t="shared" si="78"/>
        <v>0</v>
      </c>
      <c r="F239" s="110">
        <f t="shared" si="78"/>
        <v>0</v>
      </c>
      <c r="G239" s="110">
        <f t="shared" si="78"/>
        <v>0</v>
      </c>
      <c r="H239" s="110">
        <f t="shared" si="78"/>
        <v>0</v>
      </c>
    </row>
    <row r="240" spans="1:8" x14ac:dyDescent="0.3">
      <c r="B240" s="63" t="s">
        <v>372</v>
      </c>
      <c r="C240" s="110"/>
      <c r="D240" s="108"/>
      <c r="E240" s="58"/>
      <c r="F240" s="58"/>
      <c r="G240" s="133"/>
      <c r="H240" s="133"/>
    </row>
    <row r="241" spans="1:8" ht="60" x14ac:dyDescent="0.3">
      <c r="B241" s="63" t="s">
        <v>370</v>
      </c>
      <c r="C241" s="110"/>
      <c r="D241" s="108"/>
      <c r="E241" s="58"/>
      <c r="F241" s="58"/>
      <c r="G241" s="133"/>
      <c r="H241" s="133"/>
    </row>
    <row r="242" spans="1:8" x14ac:dyDescent="0.3">
      <c r="B242" s="88" t="s">
        <v>443</v>
      </c>
      <c r="C242" s="110">
        <f t="shared" ref="C242:H242" si="79">C243+C244</f>
        <v>0</v>
      </c>
      <c r="D242" s="110">
        <f t="shared" si="79"/>
        <v>8910340</v>
      </c>
      <c r="E242" s="110">
        <f t="shared" si="79"/>
        <v>8344610</v>
      </c>
      <c r="F242" s="110">
        <f t="shared" si="79"/>
        <v>8344610</v>
      </c>
      <c r="G242" s="110">
        <f t="shared" si="79"/>
        <v>8344610</v>
      </c>
      <c r="H242" s="110">
        <f t="shared" si="79"/>
        <v>528500</v>
      </c>
    </row>
    <row r="243" spans="1:8" x14ac:dyDescent="0.3">
      <c r="B243" s="88" t="s">
        <v>372</v>
      </c>
      <c r="C243" s="110"/>
      <c r="D243" s="108">
        <v>8910340</v>
      </c>
      <c r="E243" s="58">
        <v>8344610</v>
      </c>
      <c r="F243" s="58">
        <v>8344610</v>
      </c>
      <c r="G243" s="86">
        <v>8344610</v>
      </c>
      <c r="H243" s="86">
        <f>G243-[1]cheltuieli!$G$243</f>
        <v>528500</v>
      </c>
    </row>
    <row r="244" spans="1:8" ht="60" x14ac:dyDescent="0.3">
      <c r="B244" s="88" t="s">
        <v>370</v>
      </c>
      <c r="C244" s="110"/>
      <c r="D244" s="108"/>
      <c r="E244" s="58"/>
      <c r="F244" s="58"/>
      <c r="G244" s="86"/>
      <c r="H244" s="86"/>
    </row>
    <row r="245" spans="1:8" x14ac:dyDescent="0.3">
      <c r="B245" s="88" t="s">
        <v>510</v>
      </c>
      <c r="C245" s="110"/>
      <c r="D245" s="108"/>
      <c r="E245" s="58"/>
      <c r="F245" s="58"/>
      <c r="G245" s="86"/>
      <c r="H245" s="86"/>
    </row>
    <row r="246" spans="1:8" x14ac:dyDescent="0.3">
      <c r="B246" s="64" t="s">
        <v>361</v>
      </c>
      <c r="C246" s="110"/>
      <c r="D246" s="108"/>
      <c r="E246" s="58"/>
      <c r="F246" s="58"/>
      <c r="G246" s="86">
        <v>-452205.06</v>
      </c>
      <c r="H246" s="86">
        <f>G246-[1]cheltuieli!$G$246</f>
        <v>-13227.729999999981</v>
      </c>
    </row>
    <row r="247" spans="1:8" x14ac:dyDescent="0.3">
      <c r="A247" s="42" t="s">
        <v>446</v>
      </c>
      <c r="B247" s="60" t="s">
        <v>447</v>
      </c>
      <c r="C247" s="110">
        <f>C248+C249+C250+C251+C252</f>
        <v>0</v>
      </c>
      <c r="D247" s="110">
        <f t="shared" ref="D247:H247" si="80">D248+D249+D250+D251+D252</f>
        <v>8190000</v>
      </c>
      <c r="E247" s="110">
        <f t="shared" si="80"/>
        <v>7652700</v>
      </c>
      <c r="F247" s="110">
        <f t="shared" si="80"/>
        <v>7652700</v>
      </c>
      <c r="G247" s="110">
        <f t="shared" si="80"/>
        <v>7544460</v>
      </c>
      <c r="H247" s="110">
        <f t="shared" si="80"/>
        <v>536940</v>
      </c>
    </row>
    <row r="248" spans="1:8" x14ac:dyDescent="0.3">
      <c r="B248" s="63" t="s">
        <v>368</v>
      </c>
      <c r="C248" s="110"/>
      <c r="D248" s="108">
        <v>7836000</v>
      </c>
      <c r="E248" s="58">
        <v>7273380</v>
      </c>
      <c r="F248" s="58">
        <v>7273380</v>
      </c>
      <c r="G248" s="86">
        <v>7273380</v>
      </c>
      <c r="H248" s="86">
        <f>G248-[1]cheltuieli!$G$248</f>
        <v>536940</v>
      </c>
    </row>
    <row r="249" spans="1:8" x14ac:dyDescent="0.3">
      <c r="B249" s="89" t="s">
        <v>448</v>
      </c>
      <c r="C249" s="110"/>
      <c r="D249" s="108"/>
      <c r="E249" s="58"/>
      <c r="F249" s="58"/>
      <c r="G249" s="86"/>
      <c r="H249" s="86"/>
    </row>
    <row r="250" spans="1:8" ht="60" x14ac:dyDescent="0.3">
      <c r="B250" s="89" t="s">
        <v>370</v>
      </c>
      <c r="C250" s="110"/>
      <c r="D250" s="108"/>
      <c r="E250" s="58"/>
      <c r="F250" s="58"/>
      <c r="G250" s="86"/>
      <c r="H250" s="86"/>
    </row>
    <row r="251" spans="1:8" x14ac:dyDescent="0.3">
      <c r="B251" s="89" t="s">
        <v>445</v>
      </c>
      <c r="C251" s="110"/>
      <c r="D251" s="108">
        <v>319000</v>
      </c>
      <c r="E251" s="58">
        <v>344320</v>
      </c>
      <c r="F251" s="58">
        <v>344320</v>
      </c>
      <c r="G251" s="86">
        <v>236230</v>
      </c>
      <c r="H251" s="86">
        <f>G251-[1]cheltuieli!$G$251</f>
        <v>0</v>
      </c>
    </row>
    <row r="252" spans="1:8" x14ac:dyDescent="0.3">
      <c r="B252" s="89" t="s">
        <v>521</v>
      </c>
      <c r="C252" s="110"/>
      <c r="D252" s="108">
        <v>35000</v>
      </c>
      <c r="E252" s="58">
        <v>35000</v>
      </c>
      <c r="F252" s="58">
        <v>35000</v>
      </c>
      <c r="G252" s="86">
        <v>34850</v>
      </c>
      <c r="H252" s="86">
        <f>G252-[1]cheltuieli!$G$252</f>
        <v>0</v>
      </c>
    </row>
    <row r="253" spans="1:8" x14ac:dyDescent="0.3">
      <c r="B253" s="64" t="s">
        <v>361</v>
      </c>
      <c r="C253" s="110"/>
      <c r="D253" s="108"/>
      <c r="E253" s="58"/>
      <c r="F253" s="58"/>
      <c r="G253" s="86">
        <v>-123497.12</v>
      </c>
      <c r="H253" s="86">
        <f>G253-[1]cheltuieli!$G$253</f>
        <v>0</v>
      </c>
    </row>
    <row r="254" spans="1:8" x14ac:dyDescent="0.3">
      <c r="A254" s="42" t="s">
        <v>449</v>
      </c>
      <c r="B254" s="64" t="s">
        <v>450</v>
      </c>
      <c r="C254" s="110"/>
      <c r="D254" s="108">
        <v>1242800</v>
      </c>
      <c r="E254" s="58">
        <v>1035140</v>
      </c>
      <c r="F254" s="58">
        <v>1035140</v>
      </c>
      <c r="G254" s="86">
        <v>1035140</v>
      </c>
      <c r="H254" s="86">
        <f>G254-[1]cheltuieli!$G$254</f>
        <v>145450</v>
      </c>
    </row>
    <row r="255" spans="1:8" x14ac:dyDescent="0.3">
      <c r="B255" s="64" t="s">
        <v>361</v>
      </c>
      <c r="C255" s="110"/>
      <c r="D255" s="108"/>
      <c r="E255" s="58"/>
      <c r="F255" s="58"/>
      <c r="G255" s="86">
        <v>-2082.5</v>
      </c>
      <c r="H255" s="86">
        <f>G255-[1]cheltuieli!$G$255</f>
        <v>0</v>
      </c>
    </row>
    <row r="256" spans="1:8" x14ac:dyDescent="0.3">
      <c r="A256" s="42" t="s">
        <v>451</v>
      </c>
      <c r="B256" s="64" t="s">
        <v>452</v>
      </c>
      <c r="C256" s="110"/>
      <c r="D256" s="108">
        <v>25636860</v>
      </c>
      <c r="E256" s="58">
        <v>12160700</v>
      </c>
      <c r="F256" s="58">
        <v>12160700</v>
      </c>
      <c r="G256" s="86">
        <v>12160674.66</v>
      </c>
      <c r="H256" s="86">
        <f>G256-[1]cheltuieli!$G$256</f>
        <v>3143878.6500000004</v>
      </c>
    </row>
    <row r="257" spans="1:8" x14ac:dyDescent="0.3">
      <c r="B257" s="64" t="s">
        <v>361</v>
      </c>
      <c r="C257" s="110"/>
      <c r="D257" s="108"/>
      <c r="E257" s="58"/>
      <c r="F257" s="58"/>
      <c r="G257" s="86">
        <v>-831140.72</v>
      </c>
      <c r="H257" s="86">
        <f>G257-[1]cheltuieli!$G$257</f>
        <v>-507299.72</v>
      </c>
    </row>
    <row r="258" spans="1:8" x14ac:dyDescent="0.3">
      <c r="B258" s="60" t="s">
        <v>453</v>
      </c>
      <c r="C258" s="110">
        <f>C87+C106+C143+C175+C179+C183+C195+C200+C205+C217+C222+C226+C246+C253+C255+C257</f>
        <v>0</v>
      </c>
      <c r="D258" s="110">
        <f t="shared" ref="D258:H258" si="81">D87+D106+D143+D175+D179+D183+D195+D200+D205+D217+D222+D226+D246+D253+D255+D257</f>
        <v>0</v>
      </c>
      <c r="E258" s="110">
        <f t="shared" si="81"/>
        <v>0</v>
      </c>
      <c r="F258" s="110">
        <f t="shared" si="81"/>
        <v>0</v>
      </c>
      <c r="G258" s="110">
        <f t="shared" si="81"/>
        <v>-1863019.85</v>
      </c>
      <c r="H258" s="110">
        <f t="shared" si="81"/>
        <v>-535209.28999999992</v>
      </c>
    </row>
    <row r="259" spans="1:8" ht="30" x14ac:dyDescent="0.3">
      <c r="A259" s="42" t="s">
        <v>224</v>
      </c>
      <c r="B259" s="60" t="s">
        <v>225</v>
      </c>
      <c r="C259" s="110">
        <f t="shared" ref="C259:H260" si="82">C260</f>
        <v>0</v>
      </c>
      <c r="D259" s="110">
        <f t="shared" si="82"/>
        <v>270349040</v>
      </c>
      <c r="E259" s="110">
        <f t="shared" si="82"/>
        <v>270349040</v>
      </c>
      <c r="F259" s="110">
        <f t="shared" si="82"/>
        <v>270349040</v>
      </c>
      <c r="G259" s="110">
        <f t="shared" si="82"/>
        <v>263810260</v>
      </c>
      <c r="H259" s="110">
        <f t="shared" si="82"/>
        <v>18024552</v>
      </c>
    </row>
    <row r="260" spans="1:8" x14ac:dyDescent="0.3">
      <c r="A260" s="42" t="s">
        <v>454</v>
      </c>
      <c r="B260" s="60" t="s">
        <v>455</v>
      </c>
      <c r="C260" s="110">
        <f>C261</f>
        <v>0</v>
      </c>
      <c r="D260" s="110">
        <f t="shared" si="82"/>
        <v>270349040</v>
      </c>
      <c r="E260" s="110">
        <f t="shared" si="82"/>
        <v>270349040</v>
      </c>
      <c r="F260" s="110">
        <f t="shared" si="82"/>
        <v>270349040</v>
      </c>
      <c r="G260" s="110">
        <f t="shared" si="82"/>
        <v>263810260</v>
      </c>
      <c r="H260" s="110">
        <f t="shared" si="82"/>
        <v>18024552</v>
      </c>
    </row>
    <row r="261" spans="1:8" ht="30" x14ac:dyDescent="0.3">
      <c r="A261" s="42" t="s">
        <v>456</v>
      </c>
      <c r="B261" s="60" t="s">
        <v>457</v>
      </c>
      <c r="C261" s="110">
        <f>C262+C263+C264+C265+C269+C270</f>
        <v>0</v>
      </c>
      <c r="D261" s="110">
        <f t="shared" ref="D261:H261" si="83">D262+D263+D264+D265+D269+D270</f>
        <v>270349040</v>
      </c>
      <c r="E261" s="110">
        <f t="shared" si="83"/>
        <v>270349040</v>
      </c>
      <c r="F261" s="110">
        <f t="shared" si="83"/>
        <v>270349040</v>
      </c>
      <c r="G261" s="110">
        <f t="shared" si="83"/>
        <v>263810260</v>
      </c>
      <c r="H261" s="110">
        <f t="shared" si="83"/>
        <v>18024552</v>
      </c>
    </row>
    <row r="262" spans="1:8" ht="30" x14ac:dyDescent="0.3">
      <c r="B262" s="64" t="s">
        <v>458</v>
      </c>
      <c r="C262" s="110"/>
      <c r="D262" s="108">
        <v>230244000</v>
      </c>
      <c r="E262" s="58">
        <v>230244000</v>
      </c>
      <c r="F262" s="58">
        <v>230244000</v>
      </c>
      <c r="G262" s="110">
        <v>226181805</v>
      </c>
      <c r="H262" s="86">
        <f>G262-[1]cheltuieli!$G$262</f>
        <v>15447255</v>
      </c>
    </row>
    <row r="263" spans="1:8" ht="30" x14ac:dyDescent="0.3">
      <c r="B263" s="64" t="s">
        <v>459</v>
      </c>
      <c r="C263" s="110"/>
      <c r="D263" s="108">
        <v>1917000</v>
      </c>
      <c r="E263" s="58">
        <v>1917000</v>
      </c>
      <c r="F263" s="58">
        <v>1917000</v>
      </c>
      <c r="G263" s="110">
        <v>1841956</v>
      </c>
      <c r="H263" s="86">
        <f>G263-[1]cheltuieli!$G$263</f>
        <v>88206</v>
      </c>
    </row>
    <row r="264" spans="1:8" ht="30" x14ac:dyDescent="0.3">
      <c r="B264" s="64" t="s">
        <v>460</v>
      </c>
      <c r="C264" s="110"/>
      <c r="D264" s="108">
        <v>901000</v>
      </c>
      <c r="E264" s="58">
        <v>901000</v>
      </c>
      <c r="F264" s="58">
        <v>901000</v>
      </c>
      <c r="G264" s="110">
        <v>804530</v>
      </c>
      <c r="H264" s="86">
        <f>G264-[1]cheltuieli!$G$264</f>
        <v>37938</v>
      </c>
    </row>
    <row r="265" spans="1:8" ht="30" x14ac:dyDescent="0.3">
      <c r="B265" s="64" t="s">
        <v>461</v>
      </c>
      <c r="C265" s="110">
        <f t="shared" ref="C265:H265" si="84">C266+C267+C268</f>
        <v>0</v>
      </c>
      <c r="D265" s="110">
        <f t="shared" si="84"/>
        <v>24206000</v>
      </c>
      <c r="E265" s="110">
        <f t="shared" si="84"/>
        <v>24206000</v>
      </c>
      <c r="F265" s="110">
        <f t="shared" si="84"/>
        <v>24206000</v>
      </c>
      <c r="G265" s="110">
        <f t="shared" si="84"/>
        <v>23087516</v>
      </c>
      <c r="H265" s="110">
        <f t="shared" si="84"/>
        <v>1108856</v>
      </c>
    </row>
    <row r="266" spans="1:8" ht="75" x14ac:dyDescent="0.3">
      <c r="B266" s="64" t="s">
        <v>462</v>
      </c>
      <c r="C266" s="110"/>
      <c r="D266" s="108">
        <v>8738000</v>
      </c>
      <c r="E266" s="58">
        <v>8738000</v>
      </c>
      <c r="F266" s="58">
        <v>8738000</v>
      </c>
      <c r="G266" s="110">
        <v>8361844</v>
      </c>
      <c r="H266" s="86">
        <f>G266-[1]cheltuieli!$G$266</f>
        <v>412774</v>
      </c>
    </row>
    <row r="267" spans="1:8" ht="75" x14ac:dyDescent="0.3">
      <c r="B267" s="64" t="s">
        <v>463</v>
      </c>
      <c r="C267" s="110"/>
      <c r="D267" s="108">
        <v>8768000</v>
      </c>
      <c r="E267" s="58">
        <v>8768000</v>
      </c>
      <c r="F267" s="58">
        <v>8768000</v>
      </c>
      <c r="G267" s="110">
        <v>8334037</v>
      </c>
      <c r="H267" s="86">
        <f>G267-[1]cheltuieli!$G$267</f>
        <v>408977</v>
      </c>
    </row>
    <row r="268" spans="1:8" ht="60" x14ac:dyDescent="0.3">
      <c r="B268" s="64" t="s">
        <v>464</v>
      </c>
      <c r="C268" s="110"/>
      <c r="D268" s="108">
        <v>6700000</v>
      </c>
      <c r="E268" s="58">
        <v>6700000</v>
      </c>
      <c r="F268" s="58">
        <v>6700000</v>
      </c>
      <c r="G268" s="110">
        <v>6391635</v>
      </c>
      <c r="H268" s="86">
        <f>G268-[1]cheltuieli!$G$268</f>
        <v>287105</v>
      </c>
    </row>
    <row r="269" spans="1:8" ht="120" x14ac:dyDescent="0.3">
      <c r="B269" s="64" t="s">
        <v>517</v>
      </c>
      <c r="C269" s="110"/>
      <c r="D269" s="108">
        <v>6210040</v>
      </c>
      <c r="E269" s="58">
        <v>6210040</v>
      </c>
      <c r="F269" s="58">
        <v>6210040</v>
      </c>
      <c r="G269" s="110">
        <v>5867227</v>
      </c>
      <c r="H269" s="86">
        <f>G269-[1]cheltuieli!$G$269</f>
        <v>308249</v>
      </c>
    </row>
    <row r="270" spans="1:8" ht="45" x14ac:dyDescent="0.3">
      <c r="B270" s="123" t="s">
        <v>524</v>
      </c>
      <c r="C270" s="110">
        <f>C271+C272+C273+C274+C275</f>
        <v>0</v>
      </c>
      <c r="D270" s="110">
        <f t="shared" ref="D270:H270" si="85">D271+D272+D273+D274+D275</f>
        <v>6871000</v>
      </c>
      <c r="E270" s="110">
        <f t="shared" si="85"/>
        <v>6871000</v>
      </c>
      <c r="F270" s="110">
        <f t="shared" si="85"/>
        <v>6871000</v>
      </c>
      <c r="G270" s="110">
        <f t="shared" si="85"/>
        <v>6027226</v>
      </c>
      <c r="H270" s="110">
        <f t="shared" si="85"/>
        <v>1034048</v>
      </c>
    </row>
    <row r="271" spans="1:8" ht="45" x14ac:dyDescent="0.3">
      <c r="B271" s="64" t="s">
        <v>525</v>
      </c>
      <c r="C271" s="110"/>
      <c r="D271" s="108">
        <v>1230000</v>
      </c>
      <c r="E271" s="58">
        <v>1230000</v>
      </c>
      <c r="F271" s="58">
        <v>1230000</v>
      </c>
      <c r="G271" s="110">
        <v>1081317</v>
      </c>
      <c r="H271" s="86">
        <f>G271-[1]cheltuieli!$G$271</f>
        <v>157237</v>
      </c>
    </row>
    <row r="272" spans="1:8" ht="45" x14ac:dyDescent="0.3">
      <c r="B272" s="64" t="s">
        <v>526</v>
      </c>
      <c r="C272" s="110"/>
      <c r="D272" s="108">
        <v>9000</v>
      </c>
      <c r="E272" s="58">
        <v>9000</v>
      </c>
      <c r="F272" s="58">
        <v>9000</v>
      </c>
      <c r="G272" s="110">
        <v>8210</v>
      </c>
      <c r="H272" s="86">
        <f>G272-[1]cheltuieli!$G$272</f>
        <v>2586</v>
      </c>
    </row>
    <row r="273" spans="1:8" ht="45" x14ac:dyDescent="0.3">
      <c r="B273" s="64" t="s">
        <v>527</v>
      </c>
      <c r="C273" s="110"/>
      <c r="D273" s="108">
        <v>34000</v>
      </c>
      <c r="E273" s="58">
        <v>34000</v>
      </c>
      <c r="F273" s="58">
        <v>34000</v>
      </c>
      <c r="G273" s="110">
        <v>30275</v>
      </c>
      <c r="H273" s="86">
        <f>G273-[1]cheltuieli!$G$273</f>
        <v>6315</v>
      </c>
    </row>
    <row r="274" spans="1:8" ht="120" x14ac:dyDescent="0.3">
      <c r="B274" s="64" t="s">
        <v>528</v>
      </c>
      <c r="C274" s="110"/>
      <c r="D274" s="108">
        <v>3300000</v>
      </c>
      <c r="E274" s="58">
        <v>3300000</v>
      </c>
      <c r="F274" s="58">
        <v>3300000</v>
      </c>
      <c r="G274" s="110">
        <v>2904861</v>
      </c>
      <c r="H274" s="86">
        <f>G274-[1]cheltuieli!$G$274</f>
        <v>577416</v>
      </c>
    </row>
    <row r="275" spans="1:8" ht="75" x14ac:dyDescent="0.3">
      <c r="B275" s="64" t="s">
        <v>529</v>
      </c>
      <c r="C275" s="110"/>
      <c r="D275" s="108">
        <v>2298000</v>
      </c>
      <c r="E275" s="58">
        <v>2298000</v>
      </c>
      <c r="F275" s="58">
        <v>2298000</v>
      </c>
      <c r="G275" s="110">
        <v>2002563</v>
      </c>
      <c r="H275" s="86">
        <f>G275-[1]cheltuieli!$G$275</f>
        <v>290494</v>
      </c>
    </row>
    <row r="276" spans="1:8" x14ac:dyDescent="0.3">
      <c r="A276" s="42" t="s">
        <v>465</v>
      </c>
      <c r="B276" s="90" t="s">
        <v>466</v>
      </c>
      <c r="C276" s="113">
        <f>+C277</f>
        <v>0</v>
      </c>
      <c r="D276" s="113">
        <f t="shared" ref="D276:H278" si="86">+D277</f>
        <v>56365010</v>
      </c>
      <c r="E276" s="113">
        <f t="shared" si="86"/>
        <v>56365010</v>
      </c>
      <c r="F276" s="113">
        <f t="shared" si="86"/>
        <v>56365010</v>
      </c>
      <c r="G276" s="113">
        <f t="shared" si="86"/>
        <v>56343391</v>
      </c>
      <c r="H276" s="113">
        <f t="shared" si="86"/>
        <v>14748</v>
      </c>
    </row>
    <row r="277" spans="1:8" x14ac:dyDescent="0.3">
      <c r="A277" s="42" t="s">
        <v>467</v>
      </c>
      <c r="B277" s="90" t="s">
        <v>217</v>
      </c>
      <c r="C277" s="113">
        <f>+C278</f>
        <v>0</v>
      </c>
      <c r="D277" s="113">
        <f t="shared" si="86"/>
        <v>56365010</v>
      </c>
      <c r="E277" s="113">
        <f t="shared" si="86"/>
        <v>56365010</v>
      </c>
      <c r="F277" s="113">
        <f t="shared" si="86"/>
        <v>56365010</v>
      </c>
      <c r="G277" s="113">
        <f t="shared" si="86"/>
        <v>56343391</v>
      </c>
      <c r="H277" s="113">
        <f t="shared" si="86"/>
        <v>14748</v>
      </c>
    </row>
    <row r="278" spans="1:8" x14ac:dyDescent="0.3">
      <c r="A278" s="42" t="s">
        <v>468</v>
      </c>
      <c r="B278" s="60" t="s">
        <v>469</v>
      </c>
      <c r="C278" s="113">
        <f>+C279</f>
        <v>0</v>
      </c>
      <c r="D278" s="113">
        <f t="shared" si="86"/>
        <v>56365010</v>
      </c>
      <c r="E278" s="113">
        <f t="shared" si="86"/>
        <v>56365010</v>
      </c>
      <c r="F278" s="113">
        <f t="shared" si="86"/>
        <v>56365010</v>
      </c>
      <c r="G278" s="113">
        <f t="shared" si="86"/>
        <v>56343391</v>
      </c>
      <c r="H278" s="113">
        <f t="shared" si="86"/>
        <v>14748</v>
      </c>
    </row>
    <row r="279" spans="1:8" x14ac:dyDescent="0.3">
      <c r="A279" s="42" t="s">
        <v>470</v>
      </c>
      <c r="B279" s="90" t="s">
        <v>471</v>
      </c>
      <c r="C279" s="109">
        <f t="shared" ref="C279:H279" si="87">C280</f>
        <v>0</v>
      </c>
      <c r="D279" s="109">
        <f t="shared" si="87"/>
        <v>56365010</v>
      </c>
      <c r="E279" s="109">
        <f t="shared" si="87"/>
        <v>56365010</v>
      </c>
      <c r="F279" s="109">
        <f t="shared" si="87"/>
        <v>56365010</v>
      </c>
      <c r="G279" s="109">
        <f t="shared" si="87"/>
        <v>56343391</v>
      </c>
      <c r="H279" s="109">
        <f t="shared" si="87"/>
        <v>14748</v>
      </c>
    </row>
    <row r="280" spans="1:8" x14ac:dyDescent="0.3">
      <c r="A280" s="42" t="s">
        <v>472</v>
      </c>
      <c r="B280" s="90" t="s">
        <v>473</v>
      </c>
      <c r="C280" s="109">
        <f t="shared" ref="C280:H280" si="88">C282+C284+C286</f>
        <v>0</v>
      </c>
      <c r="D280" s="109">
        <f t="shared" si="88"/>
        <v>56365010</v>
      </c>
      <c r="E280" s="109">
        <f t="shared" si="88"/>
        <v>56365010</v>
      </c>
      <c r="F280" s="109">
        <f t="shared" si="88"/>
        <v>56365010</v>
      </c>
      <c r="G280" s="109">
        <f t="shared" si="88"/>
        <v>56343391</v>
      </c>
      <c r="H280" s="109">
        <f t="shared" si="88"/>
        <v>14748</v>
      </c>
    </row>
    <row r="281" spans="1:8" x14ac:dyDescent="0.3">
      <c r="A281" s="42" t="s">
        <v>474</v>
      </c>
      <c r="B281" s="90" t="s">
        <v>475</v>
      </c>
      <c r="C281" s="109">
        <f t="shared" ref="C281:H281" si="89">C282</f>
        <v>0</v>
      </c>
      <c r="D281" s="109">
        <f t="shared" si="89"/>
        <v>36768550</v>
      </c>
      <c r="E281" s="109">
        <f t="shared" si="89"/>
        <v>36768550</v>
      </c>
      <c r="F281" s="109">
        <f t="shared" si="89"/>
        <v>36768550</v>
      </c>
      <c r="G281" s="109">
        <f t="shared" si="89"/>
        <v>36768539</v>
      </c>
      <c r="H281" s="109">
        <f t="shared" si="89"/>
        <v>338</v>
      </c>
    </row>
    <row r="282" spans="1:8" x14ac:dyDescent="0.3">
      <c r="A282" s="42" t="s">
        <v>476</v>
      </c>
      <c r="B282" s="91" t="s">
        <v>518</v>
      </c>
      <c r="C282" s="110"/>
      <c r="D282" s="108">
        <v>36768550</v>
      </c>
      <c r="E282" s="58">
        <v>36768550</v>
      </c>
      <c r="F282" s="58">
        <v>36768550</v>
      </c>
      <c r="G282" s="86">
        <v>36768539</v>
      </c>
      <c r="H282" s="86">
        <f>G282-[1]cheltuieli!$G$282</f>
        <v>338</v>
      </c>
    </row>
    <row r="283" spans="1:8" s="119" customFormat="1" x14ac:dyDescent="0.3">
      <c r="A283" s="121"/>
      <c r="B283" s="122" t="s">
        <v>519</v>
      </c>
      <c r="C283" s="118"/>
      <c r="D283" s="125"/>
      <c r="E283" s="120"/>
      <c r="F283" s="120"/>
      <c r="G283" s="135">
        <v>416087</v>
      </c>
      <c r="H283" s="86">
        <f>G283-[1]cheltuieli!$G$283</f>
        <v>0</v>
      </c>
    </row>
    <row r="284" spans="1:8" x14ac:dyDescent="0.3">
      <c r="A284" s="42" t="s">
        <v>477</v>
      </c>
      <c r="B284" s="91" t="s">
        <v>520</v>
      </c>
      <c r="C284" s="110"/>
      <c r="D284" s="108">
        <v>19596460</v>
      </c>
      <c r="E284" s="58">
        <v>19596460</v>
      </c>
      <c r="F284" s="58">
        <v>19596460</v>
      </c>
      <c r="G284" s="86">
        <v>19596408</v>
      </c>
      <c r="H284" s="86">
        <f>G284-[1]cheltuieli!$G$284</f>
        <v>14410</v>
      </c>
    </row>
    <row r="285" spans="1:8" s="119" customFormat="1" x14ac:dyDescent="0.3">
      <c r="A285" s="121"/>
      <c r="B285" s="122" t="s">
        <v>519</v>
      </c>
      <c r="C285" s="118"/>
      <c r="D285" s="125"/>
      <c r="E285" s="120"/>
      <c r="F285" s="120"/>
      <c r="G285" s="135">
        <v>2117771</v>
      </c>
      <c r="H285" s="86">
        <f>G285-[1]cheltuieli!$G$285</f>
        <v>0</v>
      </c>
    </row>
    <row r="286" spans="1:8" x14ac:dyDescent="0.3">
      <c r="B286" s="68" t="s">
        <v>478</v>
      </c>
      <c r="C286" s="110"/>
      <c r="D286" s="108"/>
      <c r="E286" s="58"/>
      <c r="F286" s="58"/>
      <c r="G286" s="86">
        <v>-21556</v>
      </c>
      <c r="H286" s="86">
        <f>G286-[1]cheltuieli!$G$286</f>
        <v>0</v>
      </c>
    </row>
    <row r="287" spans="1:8" ht="30" x14ac:dyDescent="0.3">
      <c r="A287" s="42" t="s">
        <v>228</v>
      </c>
      <c r="B287" s="92" t="s">
        <v>229</v>
      </c>
      <c r="C287" s="115">
        <f>C292+C288</f>
        <v>0</v>
      </c>
      <c r="D287" s="115">
        <f t="shared" ref="D287:H287" si="90">D292+D288</f>
        <v>0</v>
      </c>
      <c r="E287" s="115">
        <f t="shared" si="90"/>
        <v>0</v>
      </c>
      <c r="F287" s="115">
        <f t="shared" si="90"/>
        <v>0</v>
      </c>
      <c r="G287" s="115">
        <f t="shared" si="90"/>
        <v>0</v>
      </c>
      <c r="H287" s="115">
        <f t="shared" si="90"/>
        <v>0</v>
      </c>
    </row>
    <row r="288" spans="1:8" x14ac:dyDescent="0.3">
      <c r="A288" s="42" t="s">
        <v>479</v>
      </c>
      <c r="B288" s="92" t="s">
        <v>480</v>
      </c>
      <c r="C288" s="115">
        <f>C289+C290+C291</f>
        <v>0</v>
      </c>
      <c r="D288" s="115">
        <f t="shared" ref="D288:H288" si="91">D289+D290+D291</f>
        <v>0</v>
      </c>
      <c r="E288" s="115">
        <f t="shared" si="91"/>
        <v>0</v>
      </c>
      <c r="F288" s="115">
        <f t="shared" si="91"/>
        <v>0</v>
      </c>
      <c r="G288" s="115">
        <f t="shared" si="91"/>
        <v>0</v>
      </c>
      <c r="H288" s="115">
        <f t="shared" si="91"/>
        <v>0</v>
      </c>
    </row>
    <row r="289" spans="1:8" x14ac:dyDescent="0.3">
      <c r="A289" s="42" t="s">
        <v>481</v>
      </c>
      <c r="B289" s="92" t="s">
        <v>482</v>
      </c>
      <c r="C289" s="115"/>
      <c r="D289" s="108"/>
      <c r="E289" s="58"/>
      <c r="F289" s="58"/>
      <c r="G289" s="115"/>
      <c r="H289" s="115"/>
    </row>
    <row r="290" spans="1:8" x14ac:dyDescent="0.3">
      <c r="A290" s="42" t="s">
        <v>483</v>
      </c>
      <c r="B290" s="92" t="s">
        <v>484</v>
      </c>
      <c r="C290" s="115"/>
      <c r="D290" s="108"/>
      <c r="E290" s="58"/>
      <c r="F290" s="58"/>
      <c r="G290" s="115"/>
      <c r="H290" s="115"/>
    </row>
    <row r="291" spans="1:8" x14ac:dyDescent="0.3">
      <c r="A291" s="42" t="s">
        <v>485</v>
      </c>
      <c r="B291" s="92" t="s">
        <v>486</v>
      </c>
      <c r="C291" s="115"/>
      <c r="D291" s="108"/>
      <c r="E291" s="58"/>
      <c r="F291" s="58"/>
      <c r="G291" s="115"/>
      <c r="H291" s="115"/>
    </row>
    <row r="292" spans="1:8" x14ac:dyDescent="0.3">
      <c r="A292" s="42" t="s">
        <v>487</v>
      </c>
      <c r="B292" s="92" t="s">
        <v>516</v>
      </c>
      <c r="C292" s="115">
        <f>C293+C294+C295</f>
        <v>0</v>
      </c>
      <c r="D292" s="115">
        <f t="shared" ref="D292:H292" si="92">D293+D294+D295</f>
        <v>0</v>
      </c>
      <c r="E292" s="115">
        <f t="shared" si="92"/>
        <v>0</v>
      </c>
      <c r="F292" s="115">
        <f t="shared" si="92"/>
        <v>0</v>
      </c>
      <c r="G292" s="115">
        <f t="shared" si="92"/>
        <v>0</v>
      </c>
      <c r="H292" s="115">
        <f t="shared" si="92"/>
        <v>0</v>
      </c>
    </row>
    <row r="293" spans="1:8" x14ac:dyDescent="0.3">
      <c r="A293" s="42" t="s">
        <v>488</v>
      </c>
      <c r="B293" s="93" t="s">
        <v>489</v>
      </c>
      <c r="C293" s="86"/>
      <c r="D293" s="108"/>
      <c r="E293" s="58"/>
      <c r="F293" s="58"/>
      <c r="G293" s="86"/>
      <c r="H293" s="86"/>
    </row>
    <row r="294" spans="1:8" x14ac:dyDescent="0.3">
      <c r="A294" s="42" t="s">
        <v>490</v>
      </c>
      <c r="B294" s="93" t="s">
        <v>491</v>
      </c>
      <c r="C294" s="86"/>
      <c r="D294" s="108"/>
      <c r="E294" s="58"/>
      <c r="F294" s="58"/>
      <c r="G294" s="86"/>
      <c r="H294" s="86"/>
    </row>
    <row r="295" spans="1:8" x14ac:dyDescent="0.3">
      <c r="A295" s="42" t="s">
        <v>492</v>
      </c>
      <c r="B295" s="93" t="s">
        <v>486</v>
      </c>
      <c r="C295" s="86"/>
      <c r="D295" s="108"/>
      <c r="E295" s="58"/>
      <c r="F295" s="58"/>
      <c r="G295" s="86"/>
      <c r="H295" s="86"/>
    </row>
    <row r="296" spans="1:8" x14ac:dyDescent="0.3">
      <c r="A296" s="42" t="s">
        <v>493</v>
      </c>
      <c r="B296" s="92" t="s">
        <v>494</v>
      </c>
      <c r="C296" s="115">
        <f>C297</f>
        <v>0</v>
      </c>
      <c r="D296" s="115">
        <f t="shared" ref="D296:H297" si="93">D297</f>
        <v>0</v>
      </c>
      <c r="E296" s="115">
        <f t="shared" si="93"/>
        <v>0</v>
      </c>
      <c r="F296" s="115">
        <f t="shared" si="93"/>
        <v>0</v>
      </c>
      <c r="G296" s="115">
        <f t="shared" si="93"/>
        <v>0</v>
      </c>
      <c r="H296" s="115">
        <f t="shared" si="93"/>
        <v>0</v>
      </c>
    </row>
    <row r="297" spans="1:8" x14ac:dyDescent="0.3">
      <c r="A297" s="42" t="s">
        <v>495</v>
      </c>
      <c r="B297" s="92" t="s">
        <v>217</v>
      </c>
      <c r="C297" s="115">
        <f>C298</f>
        <v>0</v>
      </c>
      <c r="D297" s="115">
        <f t="shared" si="93"/>
        <v>0</v>
      </c>
      <c r="E297" s="115">
        <f t="shared" si="93"/>
        <v>0</v>
      </c>
      <c r="F297" s="115">
        <f t="shared" si="93"/>
        <v>0</v>
      </c>
      <c r="G297" s="115">
        <f t="shared" si="93"/>
        <v>0</v>
      </c>
      <c r="H297" s="115">
        <f t="shared" si="93"/>
        <v>0</v>
      </c>
    </row>
    <row r="298" spans="1:8" ht="30" x14ac:dyDescent="0.3">
      <c r="A298" s="42" t="s">
        <v>496</v>
      </c>
      <c r="B298" s="92" t="s">
        <v>229</v>
      </c>
      <c r="C298" s="115">
        <f>C301</f>
        <v>0</v>
      </c>
      <c r="D298" s="115">
        <f t="shared" ref="D298:H298" si="94">D301</f>
        <v>0</v>
      </c>
      <c r="E298" s="115">
        <f t="shared" si="94"/>
        <v>0</v>
      </c>
      <c r="F298" s="115">
        <f t="shared" si="94"/>
        <v>0</v>
      </c>
      <c r="G298" s="115">
        <f t="shared" si="94"/>
        <v>0</v>
      </c>
      <c r="H298" s="115">
        <f t="shared" si="94"/>
        <v>0</v>
      </c>
    </row>
    <row r="299" spans="1:8" x14ac:dyDescent="0.3">
      <c r="A299" s="42" t="s">
        <v>497</v>
      </c>
      <c r="B299" s="92" t="s">
        <v>242</v>
      </c>
      <c r="C299" s="115">
        <f t="shared" ref="C299:H304" si="95">C300</f>
        <v>0</v>
      </c>
      <c r="D299" s="115">
        <f t="shared" si="95"/>
        <v>0</v>
      </c>
      <c r="E299" s="115">
        <f t="shared" si="95"/>
        <v>0</v>
      </c>
      <c r="F299" s="115">
        <f t="shared" si="95"/>
        <v>0</v>
      </c>
      <c r="G299" s="115">
        <f t="shared" si="95"/>
        <v>0</v>
      </c>
      <c r="H299" s="115">
        <f t="shared" si="95"/>
        <v>0</v>
      </c>
    </row>
    <row r="300" spans="1:8" x14ac:dyDescent="0.3">
      <c r="A300" s="42" t="s">
        <v>498</v>
      </c>
      <c r="B300" s="92" t="s">
        <v>217</v>
      </c>
      <c r="C300" s="115">
        <f t="shared" si="95"/>
        <v>0</v>
      </c>
      <c r="D300" s="115">
        <f t="shared" si="95"/>
        <v>0</v>
      </c>
      <c r="E300" s="115">
        <f t="shared" si="95"/>
        <v>0</v>
      </c>
      <c r="F300" s="115">
        <f t="shared" si="95"/>
        <v>0</v>
      </c>
      <c r="G300" s="115">
        <f t="shared" si="95"/>
        <v>0</v>
      </c>
      <c r="H300" s="115">
        <f t="shared" si="95"/>
        <v>0</v>
      </c>
    </row>
    <row r="301" spans="1:8" ht="30" x14ac:dyDescent="0.3">
      <c r="A301" s="42" t="s">
        <v>499</v>
      </c>
      <c r="B301" s="93" t="s">
        <v>229</v>
      </c>
      <c r="C301" s="115">
        <f t="shared" si="95"/>
        <v>0</v>
      </c>
      <c r="D301" s="115">
        <f t="shared" si="95"/>
        <v>0</v>
      </c>
      <c r="E301" s="115">
        <f t="shared" si="95"/>
        <v>0</v>
      </c>
      <c r="F301" s="115">
        <f t="shared" si="95"/>
        <v>0</v>
      </c>
      <c r="G301" s="115">
        <f t="shared" si="95"/>
        <v>0</v>
      </c>
      <c r="H301" s="115">
        <f t="shared" si="95"/>
        <v>0</v>
      </c>
    </row>
    <row r="302" spans="1:8" x14ac:dyDescent="0.3">
      <c r="A302" s="42" t="s">
        <v>500</v>
      </c>
      <c r="B302" s="92" t="s">
        <v>516</v>
      </c>
      <c r="C302" s="115">
        <f t="shared" si="95"/>
        <v>0</v>
      </c>
      <c r="D302" s="115">
        <f t="shared" si="95"/>
        <v>0</v>
      </c>
      <c r="E302" s="115">
        <f t="shared" si="95"/>
        <v>0</v>
      </c>
      <c r="F302" s="115">
        <f t="shared" si="95"/>
        <v>0</v>
      </c>
      <c r="G302" s="115">
        <f t="shared" si="95"/>
        <v>0</v>
      </c>
      <c r="H302" s="115">
        <f t="shared" si="95"/>
        <v>0</v>
      </c>
    </row>
    <row r="303" spans="1:8" x14ac:dyDescent="0.3">
      <c r="A303" s="42" t="s">
        <v>501</v>
      </c>
      <c r="B303" s="92" t="s">
        <v>491</v>
      </c>
      <c r="C303" s="115">
        <f t="shared" si="95"/>
        <v>0</v>
      </c>
      <c r="D303" s="115">
        <f t="shared" si="95"/>
        <v>0</v>
      </c>
      <c r="E303" s="115">
        <f t="shared" si="95"/>
        <v>0</v>
      </c>
      <c r="F303" s="115">
        <f t="shared" si="95"/>
        <v>0</v>
      </c>
      <c r="G303" s="115">
        <f t="shared" si="95"/>
        <v>0</v>
      </c>
      <c r="H303" s="115">
        <f t="shared" si="95"/>
        <v>0</v>
      </c>
    </row>
    <row r="304" spans="1:8" x14ac:dyDescent="0.3">
      <c r="A304" s="42" t="s">
        <v>502</v>
      </c>
      <c r="B304" s="92" t="s">
        <v>503</v>
      </c>
      <c r="C304" s="115">
        <f t="shared" si="95"/>
        <v>0</v>
      </c>
      <c r="D304" s="115">
        <f t="shared" si="95"/>
        <v>0</v>
      </c>
      <c r="E304" s="115">
        <f t="shared" si="95"/>
        <v>0</v>
      </c>
      <c r="F304" s="115">
        <f t="shared" si="95"/>
        <v>0</v>
      </c>
      <c r="G304" s="115">
        <f t="shared" si="95"/>
        <v>0</v>
      </c>
      <c r="H304" s="115">
        <f t="shared" si="95"/>
        <v>0</v>
      </c>
    </row>
    <row r="305" spans="1:8" x14ac:dyDescent="0.3">
      <c r="A305" s="42" t="s">
        <v>504</v>
      </c>
      <c r="B305" s="93" t="s">
        <v>505</v>
      </c>
      <c r="C305" s="86"/>
      <c r="D305" s="108"/>
      <c r="E305" s="58"/>
      <c r="F305" s="58"/>
      <c r="G305" s="86"/>
      <c r="H305" s="86"/>
    </row>
    <row r="309" spans="1:8" x14ac:dyDescent="0.3">
      <c r="B309" s="11"/>
      <c r="C309" s="41"/>
      <c r="D309" s="41"/>
      <c r="E309" s="41"/>
    </row>
    <row r="310" spans="1:8" x14ac:dyDescent="0.3">
      <c r="B310" s="11" t="s">
        <v>530</v>
      </c>
      <c r="C310" s="41"/>
      <c r="D310" s="41" t="s">
        <v>531</v>
      </c>
      <c r="E310" s="41"/>
    </row>
    <row r="311" spans="1:8" x14ac:dyDescent="0.3">
      <c r="B311" s="11" t="s">
        <v>532</v>
      </c>
      <c r="C311" s="41"/>
      <c r="D311" s="41" t="s">
        <v>533</v>
      </c>
      <c r="E311" s="41"/>
    </row>
    <row r="312" spans="1:8" x14ac:dyDescent="0.3">
      <c r="B312" s="11"/>
      <c r="C312" s="41"/>
      <c r="D312" s="41"/>
      <c r="E312" s="41"/>
    </row>
    <row r="313" spans="1:8" x14ac:dyDescent="0.3">
      <c r="B313" s="11"/>
      <c r="C313" s="41"/>
      <c r="D313" s="41"/>
      <c r="E313" s="41"/>
    </row>
    <row r="314" spans="1:8" x14ac:dyDescent="0.3">
      <c r="B314" s="11"/>
      <c r="C314" s="41"/>
      <c r="D314" s="41" t="s">
        <v>534</v>
      </c>
      <c r="E314" s="41"/>
    </row>
    <row r="315" spans="1:8" x14ac:dyDescent="0.3">
      <c r="B315" s="11"/>
      <c r="C315" s="41"/>
      <c r="D315" s="41" t="s">
        <v>535</v>
      </c>
      <c r="E315" s="41"/>
    </row>
    <row r="316" spans="1:8" x14ac:dyDescent="0.3">
      <c r="B316" s="11"/>
      <c r="C316" s="41"/>
      <c r="D316" s="41" t="s">
        <v>536</v>
      </c>
      <c r="E316" s="41"/>
    </row>
    <row r="317" spans="1:8" x14ac:dyDescent="0.3">
      <c r="B317" s="11"/>
      <c r="C317" s="41"/>
      <c r="D317" s="41"/>
      <c r="E317" s="41"/>
    </row>
  </sheetData>
  <protectedRanges>
    <protectedRange sqref="B2:B3 C1:C3" name="Zonă1_1" securityDescriptor="O:WDG:WDD:(A;;CC;;;WD)"/>
    <protectedRange sqref="G69 G37:H40 G168:H170 G112:H113 G127:H128 G160:H162 G172:H175 G155:H158 G164:H165 G56 G35:H35 G45:G50 G25:H33 H42 H45:H51 G53:H55 H56:H57 H59 G61:H65 G80:H84 H66:H67 H69:H70 H87 G91:H94 G96:H97 G100:H106 H109 G115:H116 G118:H119 G121:H122 G124:H125 H130:H131 G134:H138 G140:H143 G146:H147 G149:H150 G152:H153 H177 H179 H181 H183 H190:H192 H194:H195 H197:H198 H200 H202 H205 G207:H207 G213:H217 H219 H222 H224 H243 H246 H248 H262:H264 H266:H269 H271:H275 H282:H286 G187:H189 H251:H257 H230:H235" name="Zonă3"/>
    <protectedRange sqref="B1" name="Zonă1_1_1_1_1_1" securityDescriptor="O:WDG:WDD:(A;;CC;;;WD)"/>
  </protectedRanges>
  <printOptions horizontalCentered="1"/>
  <pageMargins left="0.75" right="0.75" top="0.21" bottom="0.18" header="0.17" footer="0.17"/>
  <pageSetup scale="44" orientation="portrait" r:id="rId1"/>
  <headerFooter alignWithMargins="0"/>
  <rowBreaks count="2" manualBreakCount="2">
    <brk id="247" max="253" man="1"/>
    <brk id="317" max="2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2024-02-01T07:14:25Z</cp:lastPrinted>
  <dcterms:created xsi:type="dcterms:W3CDTF">2023-02-07T08:41:31Z</dcterms:created>
  <dcterms:modified xsi:type="dcterms:W3CDTF">2024-02-01T07:19:16Z</dcterms:modified>
</cp:coreProperties>
</file>